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3"/>
  </bookViews>
  <sheets>
    <sheet name="TRIMESTRUL I" sheetId="1" r:id="rId1"/>
    <sheet name="TRIMESTRUL II 2023" sheetId="2" r:id="rId2"/>
    <sheet name="TRIMESTRUL III 2023" sheetId="3" r:id="rId3"/>
    <sheet name="TRIMESTRUL IV 2023" sheetId="4" r:id="rId4"/>
  </sheets>
  <definedNames/>
  <calcPr fullCalcOnLoad="1"/>
</workbook>
</file>

<file path=xl/sharedStrings.xml><?xml version="1.0" encoding="utf-8"?>
<sst xmlns="http://schemas.openxmlformats.org/spreadsheetml/2006/main" count="376" uniqueCount="51">
  <si>
    <t>CASA DE ASIGURĂRI DE SĂNĂTATE GALAȚI</t>
  </si>
  <si>
    <t>Nr crt</t>
  </si>
  <si>
    <t>Unitate medicala</t>
  </si>
  <si>
    <t>IAN</t>
  </si>
  <si>
    <t>FEB</t>
  </si>
  <si>
    <t>MARTIE</t>
  </si>
  <si>
    <t xml:space="preserve">TOTAL TRIM I </t>
  </si>
  <si>
    <t>Spitalul Judetean de Urgenta pentru Copii "Sf.Ioan"</t>
  </si>
  <si>
    <t>MEDIC.</t>
  </si>
  <si>
    <t>Tratamentul bolnavilor cu diabet zaharat</t>
  </si>
  <si>
    <t>contactat</t>
  </si>
  <si>
    <t>realizat</t>
  </si>
  <si>
    <t>hemofilie- PNS Tratament pentru hemofilie on demand</t>
  </si>
  <si>
    <t>Boala Hunter</t>
  </si>
  <si>
    <t>PNS COST VOLUM  BOLI RARE(medicamente incluse conditionat)</t>
  </si>
  <si>
    <t>MAT.</t>
  </si>
  <si>
    <t xml:space="preserve"> pompe de insulina</t>
  </si>
  <si>
    <t>Sisteme pompe insulina cu senzori de monitorizare continua a glicemiei</t>
  </si>
  <si>
    <t>Sisteme monitorizare continua a glicemiei</t>
  </si>
  <si>
    <t>Seturi consumabile pentru pompele de insulina</t>
  </si>
  <si>
    <t xml:space="preserve">Consumabile sisteme monitorizare a glicemiei </t>
  </si>
  <si>
    <t>Consumabile sisteme pompa de insulina cu senzori de monitorizare continua a glicemiei</t>
  </si>
  <si>
    <t>Spitalul Municipal TECUCI</t>
  </si>
  <si>
    <t>Program national de ortopedie -endoprotezati adulti</t>
  </si>
  <si>
    <t>Spitalul Clinic de Urgenta Sf Apostol Andrei Galati</t>
  </si>
  <si>
    <t>Program national diabet zaharat</t>
  </si>
  <si>
    <t>Tratamentul medicamentos al bolnavilor cu afectiuni oncologice</t>
  </si>
  <si>
    <t>Programul national de ortopedie -endoprotezati adulti</t>
  </si>
  <si>
    <t>Programul national de boli rare -Boli neurologice degenerative/inflamator-imune  forme acute -urgente neurologice</t>
  </si>
  <si>
    <t>Programul national de boli rare -Boli neurologice degenerative/inflamator-imune  forme cronice</t>
  </si>
  <si>
    <t>Programul national al bolilor neurologice -tratament medicamentos al pacientilor cu scleroza multipla</t>
  </si>
  <si>
    <t>PNS COST VOLUM ONCOLOGIE</t>
  </si>
  <si>
    <t>PNS COST VOLUM BOLI NEUROLOGICE -tratament medicamentos al bolnavilor cu scleroza</t>
  </si>
  <si>
    <t>FURNIZORI DE SERVICII MEDICALE PRIN CARE SE DERULEAZA PROGRAME NAŢIONALE DE SĂNĂTATE - CIRCUIT INCHIS  TRIMESTRUL I 2023</t>
  </si>
  <si>
    <t>APRILIE</t>
  </si>
  <si>
    <t>MAI</t>
  </si>
  <si>
    <t>IUNIE</t>
  </si>
  <si>
    <t>TOTAL TRIM II</t>
  </si>
  <si>
    <t>FURNIZORI DE SERVICII MEDICALE PRIN CARE SE DERULEAZA PROGRAME NAŢIONALE DE SĂNĂTATE - CIRCUIT INCHIS  TRIMESTRUL II 2023</t>
  </si>
  <si>
    <t>IULIE</t>
  </si>
  <si>
    <t>AUGUST</t>
  </si>
  <si>
    <t>SEPTEMBRIE</t>
  </si>
  <si>
    <t>TOTAL TRIM III</t>
  </si>
  <si>
    <t>TOTAL CONTRACTAT</t>
  </si>
  <si>
    <t>TOTAL REALIZAT</t>
  </si>
  <si>
    <t>FURNIZORI DE SERVICII MEDICALE PRIN CARE SE DERULEAZA PROGRAME NAŢIONALE DE SĂNĂTATE - CIRCUIT INCHIS  TRIMESTRUL III 2023</t>
  </si>
  <si>
    <t>OCTOMBRIE</t>
  </si>
  <si>
    <t>NOIEMBRIE</t>
  </si>
  <si>
    <t>DECEMBRIE</t>
  </si>
  <si>
    <t>TOTAL TRIM IV</t>
  </si>
  <si>
    <t>FURNIZORI DE SERVICII MEDICALE PRIN CARE SE DERULEAZA PROGRAME NAŢIONALE DE SĂNĂTATE - CIRCUIT INCHIS  TRIMESTRUL IV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</si>
</sst>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  <numFmt numFmtId="183" formatCode="#,##0.00;[Red]#,##0.00"/>
    <numFmt numFmtId="184" formatCode="0;[Red]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10" xfId="50" applyNumberFormat="1" applyFont="1" applyBorder="1" applyAlignment="1">
      <alignment horizontal="center" vertical="center" wrapText="1"/>
      <protection/>
    </xf>
    <xf numFmtId="49" fontId="1" fillId="0" borderId="10" xfId="50" applyNumberFormat="1" applyFont="1" applyBorder="1" applyAlignment="1">
      <alignment horizontal="center" wrapText="1"/>
      <protection/>
    </xf>
    <xf numFmtId="4" fontId="2" fillId="0" borderId="11" xfId="50" applyNumberFormat="1" applyFont="1" applyBorder="1">
      <alignment/>
      <protection/>
    </xf>
    <xf numFmtId="4" fontId="1" fillId="33" borderId="10" xfId="50" applyNumberFormat="1" applyFont="1" applyFill="1" applyBorder="1">
      <alignment/>
      <protection/>
    </xf>
    <xf numFmtId="4" fontId="1" fillId="34" borderId="10" xfId="50" applyNumberFormat="1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35" borderId="10" xfId="50" applyFont="1" applyFill="1" applyBorder="1" applyAlignment="1">
      <alignment horizontal="center"/>
      <protection/>
    </xf>
    <xf numFmtId="0" fontId="2" fillId="35" borderId="10" xfId="50" applyFont="1" applyFill="1" applyBorder="1">
      <alignment/>
      <protection/>
    </xf>
    <xf numFmtId="4" fontId="2" fillId="35" borderId="12" xfId="50" applyNumberFormat="1" applyFont="1" applyFill="1" applyBorder="1">
      <alignment/>
      <protection/>
    </xf>
    <xf numFmtId="4" fontId="2" fillId="35" borderId="11" xfId="50" applyNumberFormat="1" applyFont="1" applyFill="1" applyBorder="1">
      <alignment/>
      <protection/>
    </xf>
    <xf numFmtId="0" fontId="1" fillId="35" borderId="10" xfId="50" applyFont="1" applyFill="1" applyBorder="1">
      <alignment/>
      <protection/>
    </xf>
    <xf numFmtId="49" fontId="4" fillId="35" borderId="10" xfId="48" applyNumberFormat="1" applyFont="1" applyFill="1" applyBorder="1" applyAlignment="1">
      <alignment vertical="top"/>
      <protection/>
    </xf>
    <xf numFmtId="4" fontId="1" fillId="35" borderId="10" xfId="50" applyNumberFormat="1" applyFont="1" applyFill="1" applyBorder="1">
      <alignment/>
      <protection/>
    </xf>
    <xf numFmtId="4" fontId="2" fillId="35" borderId="10" xfId="50" applyNumberFormat="1" applyFont="1" applyFill="1" applyBorder="1">
      <alignment/>
      <protection/>
    </xf>
    <xf numFmtId="0" fontId="2" fillId="35" borderId="12" xfId="50" applyFont="1" applyFill="1" applyBorder="1">
      <alignment/>
      <protection/>
    </xf>
    <xf numFmtId="0" fontId="2" fillId="35" borderId="11" xfId="50" applyFont="1" applyFill="1" applyBorder="1">
      <alignment/>
      <protection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1" fillId="33" borderId="10" xfId="50" applyNumberFormat="1" applyFont="1" applyFill="1" applyBorder="1">
      <alignment/>
      <protection/>
    </xf>
    <xf numFmtId="4" fontId="2" fillId="33" borderId="10" xfId="0" applyNumberFormat="1" applyFont="1" applyFill="1" applyBorder="1" applyAlignment="1">
      <alignment/>
    </xf>
    <xf numFmtId="4" fontId="1" fillId="34" borderId="10" xfId="50" applyNumberFormat="1" applyFont="1" applyFill="1" applyBorder="1">
      <alignment/>
      <protection/>
    </xf>
    <xf numFmtId="4" fontId="2" fillId="34" borderId="10" xfId="0" applyNumberFormat="1" applyFont="1" applyFill="1" applyBorder="1" applyAlignment="1">
      <alignment/>
    </xf>
    <xf numFmtId="4" fontId="1" fillId="12" borderId="0" xfId="0" applyNumberFormat="1" applyFont="1" applyFill="1" applyAlignment="1">
      <alignment/>
    </xf>
    <xf numFmtId="0" fontId="3" fillId="35" borderId="13" xfId="49" applyFont="1" applyFill="1" applyBorder="1" applyAlignment="1">
      <alignment horizontal="left" wrapText="1"/>
      <protection/>
    </xf>
    <xf numFmtId="0" fontId="3" fillId="35" borderId="14" xfId="49" applyFont="1" applyFill="1" applyBorder="1" applyAlignment="1">
      <alignment horizontal="left" wrapText="1"/>
      <protection/>
    </xf>
    <xf numFmtId="3" fontId="2" fillId="0" borderId="12" xfId="50" applyNumberFormat="1" applyFont="1" applyBorder="1" applyAlignment="1">
      <alignment horizontal="center" vertical="center" wrapText="1"/>
      <protection/>
    </xf>
    <xf numFmtId="3" fontId="2" fillId="0" borderId="11" xfId="50" applyNumberFormat="1" applyFont="1" applyBorder="1" applyAlignment="1">
      <alignment horizontal="center" vertical="center" wrapText="1"/>
      <protection/>
    </xf>
    <xf numFmtId="3" fontId="2" fillId="0" borderId="15" xfId="50" applyNumberFormat="1" applyFont="1" applyBorder="1" applyAlignment="1">
      <alignment horizontal="center" vertical="center" wrapText="1"/>
      <protection/>
    </xf>
    <xf numFmtId="0" fontId="41" fillId="35" borderId="13" xfId="49" applyFont="1" applyFill="1" applyBorder="1" applyAlignment="1">
      <alignment horizontal="left" wrapText="1"/>
      <protection/>
    </xf>
    <xf numFmtId="0" fontId="41" fillId="35" borderId="14" xfId="49" applyFont="1" applyFill="1" applyBorder="1" applyAlignment="1">
      <alignment horizontal="left" wrapText="1"/>
      <protection/>
    </xf>
    <xf numFmtId="0" fontId="41" fillId="35" borderId="13" xfId="49" applyFont="1" applyFill="1" applyBorder="1" applyAlignment="1">
      <alignment horizontal="center" wrapText="1"/>
      <protection/>
    </xf>
    <xf numFmtId="0" fontId="41" fillId="35" borderId="14" xfId="49" applyFont="1" applyFill="1" applyBorder="1" applyAlignment="1">
      <alignment horizontal="center" wrapText="1"/>
      <protection/>
    </xf>
    <xf numFmtId="0" fontId="3" fillId="35" borderId="13" xfId="49" applyFont="1" applyFill="1" applyBorder="1" applyAlignment="1">
      <alignment horizontal="center" wrapText="1"/>
      <protection/>
    </xf>
    <xf numFmtId="0" fontId="3" fillId="35" borderId="14" xfId="49" applyFont="1" applyFill="1" applyBorder="1" applyAlignment="1">
      <alignment horizontal="center" wrapText="1"/>
      <protection/>
    </xf>
    <xf numFmtId="3" fontId="2" fillId="0" borderId="16" xfId="50" applyNumberFormat="1" applyFont="1" applyBorder="1" applyAlignment="1">
      <alignment horizontal="center" vertical="center" wrapText="1"/>
      <protection/>
    </xf>
    <xf numFmtId="3" fontId="2" fillId="0" borderId="17" xfId="50" applyNumberFormat="1" applyFont="1" applyBorder="1" applyAlignment="1">
      <alignment horizontal="center" vertical="center" wrapText="1"/>
      <protection/>
    </xf>
    <xf numFmtId="4" fontId="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42" fillId="34" borderId="10" xfId="0" applyNumberFormat="1" applyFont="1" applyFill="1" applyBorder="1" applyAlignment="1">
      <alignment/>
    </xf>
    <xf numFmtId="4" fontId="2" fillId="33" borderId="10" xfId="50" applyNumberFormat="1" applyFont="1" applyFill="1" applyBorder="1">
      <alignment/>
      <protection/>
    </xf>
    <xf numFmtId="4" fontId="2" fillId="36" borderId="10" xfId="0" applyNumberFormat="1" applyFont="1" applyFill="1" applyBorder="1" applyAlignment="1">
      <alignment/>
    </xf>
    <xf numFmtId="0" fontId="2" fillId="37" borderId="10" xfId="50" applyFont="1" applyFill="1" applyBorder="1" applyAlignment="1">
      <alignment horizontal="center"/>
      <protection/>
    </xf>
    <xf numFmtId="0" fontId="2" fillId="37" borderId="10" xfId="50" applyFont="1" applyFill="1" applyBorder="1">
      <alignment/>
      <protection/>
    </xf>
    <xf numFmtId="0" fontId="1" fillId="34" borderId="10" xfId="50" applyFont="1" applyFill="1" applyBorder="1">
      <alignment/>
      <protection/>
    </xf>
    <xf numFmtId="0" fontId="3" fillId="34" borderId="13" xfId="49" applyFont="1" applyFill="1" applyBorder="1" applyAlignment="1">
      <alignment horizontal="center" wrapText="1"/>
      <protection/>
    </xf>
    <xf numFmtId="0" fontId="3" fillId="34" borderId="14" xfId="49" applyFont="1" applyFill="1" applyBorder="1" applyAlignment="1">
      <alignment horizontal="center" wrapText="1"/>
      <protection/>
    </xf>
    <xf numFmtId="0" fontId="3" fillId="34" borderId="13" xfId="49" applyFont="1" applyFill="1" applyBorder="1" applyAlignment="1">
      <alignment horizontal="left" wrapText="1"/>
      <protection/>
    </xf>
    <xf numFmtId="0" fontId="3" fillId="34" borderId="14" xfId="49" applyFont="1" applyFill="1" applyBorder="1" applyAlignment="1">
      <alignment horizontal="left" wrapText="1"/>
      <protection/>
    </xf>
    <xf numFmtId="0" fontId="3" fillId="34" borderId="14" xfId="49" applyFont="1" applyFill="1" applyBorder="1" applyAlignment="1">
      <alignment horizontal="left" wrapText="1"/>
      <protection/>
    </xf>
    <xf numFmtId="3" fontId="2" fillId="0" borderId="10" xfId="50" applyNumberFormat="1" applyFont="1" applyBorder="1" applyAlignment="1">
      <alignment horizontal="left" vertical="center" wrapText="1"/>
      <protection/>
    </xf>
    <xf numFmtId="0" fontId="2" fillId="37" borderId="10" xfId="50" applyFont="1" applyFill="1" applyBorder="1" applyAlignment="1">
      <alignment horizontal="left"/>
      <protection/>
    </xf>
    <xf numFmtId="0" fontId="1" fillId="34" borderId="10" xfId="50" applyFont="1" applyFill="1" applyBorder="1" applyAlignment="1">
      <alignment horizontal="left"/>
      <protection/>
    </xf>
    <xf numFmtId="4" fontId="1" fillId="38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centraliz.spitale 2006" xfId="48"/>
    <cellStyle name="Normal_Centralizare contract programe 2006" xfId="49"/>
    <cellStyle name="Normal_Centralizare contract programe sanatate dec.08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61"/>
    </sheetView>
  </sheetViews>
  <sheetFormatPr defaultColWidth="9.140625" defaultRowHeight="12.75"/>
  <cols>
    <col min="1" max="1" width="7.00390625" style="0" customWidth="1"/>
    <col min="2" max="2" width="71.00390625" style="0" customWidth="1"/>
    <col min="4" max="4" width="10.00390625" style="0" bestFit="1" customWidth="1"/>
    <col min="6" max="7" width="10.00390625" style="0" bestFit="1" customWidth="1"/>
  </cols>
  <sheetData>
    <row r="1" ht="12.75">
      <c r="A1" t="s">
        <v>0</v>
      </c>
    </row>
    <row r="3" spans="1:7" ht="53.25" customHeight="1">
      <c r="A3" s="26" t="s">
        <v>33</v>
      </c>
      <c r="B3" s="27"/>
      <c r="C3" s="27"/>
      <c r="D3" s="27"/>
      <c r="E3" s="27"/>
      <c r="F3" s="27"/>
      <c r="G3" s="28"/>
    </row>
    <row r="4" spans="1:7" ht="53.25" customHeight="1">
      <c r="A4" s="1" t="s">
        <v>1</v>
      </c>
      <c r="B4" s="1" t="s">
        <v>2</v>
      </c>
      <c r="C4" s="1"/>
      <c r="D4" s="1" t="s">
        <v>3</v>
      </c>
      <c r="E4" s="1" t="s">
        <v>4</v>
      </c>
      <c r="F4" s="1" t="s">
        <v>5</v>
      </c>
      <c r="G4" s="1" t="s">
        <v>6</v>
      </c>
    </row>
    <row r="5" spans="1:7" ht="12.75">
      <c r="A5" s="7">
        <v>1</v>
      </c>
      <c r="B5" s="8" t="s">
        <v>7</v>
      </c>
      <c r="C5" s="9"/>
      <c r="D5" s="10"/>
      <c r="E5" s="10"/>
      <c r="F5" s="10"/>
      <c r="G5" s="10"/>
    </row>
    <row r="6" spans="1:7" ht="12.75">
      <c r="A6" s="11" t="s">
        <v>8</v>
      </c>
      <c r="B6" s="33" t="s">
        <v>9</v>
      </c>
      <c r="C6" s="12" t="s">
        <v>10</v>
      </c>
      <c r="D6" s="13"/>
      <c r="E6" s="13"/>
      <c r="F6" s="13"/>
      <c r="G6" s="14">
        <f>800-466.31</f>
        <v>333.69</v>
      </c>
    </row>
    <row r="7" spans="1:7" ht="12.75">
      <c r="A7" s="11"/>
      <c r="B7" s="34"/>
      <c r="C7" s="12" t="s">
        <v>11</v>
      </c>
      <c r="D7" s="13">
        <v>0</v>
      </c>
      <c r="E7" s="13">
        <v>333.69</v>
      </c>
      <c r="F7" s="13">
        <v>0</v>
      </c>
      <c r="G7" s="14">
        <f>SUM(D7:F7)</f>
        <v>333.69</v>
      </c>
    </row>
    <row r="8" spans="1:7" ht="12.75">
      <c r="A8" s="11" t="s">
        <v>8</v>
      </c>
      <c r="B8" s="33" t="s">
        <v>12</v>
      </c>
      <c r="C8" s="12" t="s">
        <v>10</v>
      </c>
      <c r="D8" s="13"/>
      <c r="E8" s="13"/>
      <c r="F8" s="13"/>
      <c r="G8" s="14">
        <v>0</v>
      </c>
    </row>
    <row r="9" spans="1:7" ht="12.75">
      <c r="A9" s="11"/>
      <c r="B9" s="34"/>
      <c r="C9" s="12" t="s">
        <v>11</v>
      </c>
      <c r="D9" s="13">
        <v>0</v>
      </c>
      <c r="E9" s="13">
        <v>0</v>
      </c>
      <c r="F9" s="13">
        <v>0</v>
      </c>
      <c r="G9" s="14">
        <f>SUM(D9:F9)</f>
        <v>0</v>
      </c>
    </row>
    <row r="10" spans="1:7" ht="12.75">
      <c r="A10" s="11" t="s">
        <v>8</v>
      </c>
      <c r="B10" s="33" t="s">
        <v>13</v>
      </c>
      <c r="C10" s="12" t="s">
        <v>10</v>
      </c>
      <c r="D10" s="13"/>
      <c r="E10" s="13"/>
      <c r="F10" s="13"/>
      <c r="G10" s="14">
        <v>0</v>
      </c>
    </row>
    <row r="11" spans="1:7" ht="12.75">
      <c r="A11" s="11"/>
      <c r="B11" s="34"/>
      <c r="C11" s="12" t="s">
        <v>11</v>
      </c>
      <c r="D11" s="13">
        <v>0</v>
      </c>
      <c r="E11" s="13">
        <v>0</v>
      </c>
      <c r="F11" s="13">
        <v>0</v>
      </c>
      <c r="G11" s="14">
        <f>D11+E11+F11</f>
        <v>0</v>
      </c>
    </row>
    <row r="12" spans="1:7" ht="12.75">
      <c r="A12" s="11" t="s">
        <v>8</v>
      </c>
      <c r="B12" s="24" t="s">
        <v>14</v>
      </c>
      <c r="C12" s="12" t="s">
        <v>10</v>
      </c>
      <c r="D12" s="13"/>
      <c r="E12" s="13"/>
      <c r="F12" s="13"/>
      <c r="G12" s="14">
        <f>100000-49255.42</f>
        <v>50744.58</v>
      </c>
    </row>
    <row r="13" spans="1:7" ht="12.75">
      <c r="A13" s="11"/>
      <c r="B13" s="25"/>
      <c r="C13" s="12" t="s">
        <v>11</v>
      </c>
      <c r="D13" s="13">
        <v>0</v>
      </c>
      <c r="E13" s="13">
        <v>50744.58</v>
      </c>
      <c r="F13" s="13">
        <v>0</v>
      </c>
      <c r="G13" s="14">
        <f>SUM(D13:F13)</f>
        <v>50744.58</v>
      </c>
    </row>
    <row r="14" spans="1:7" ht="12.75">
      <c r="A14" s="11" t="s">
        <v>15</v>
      </c>
      <c r="B14" s="24" t="s">
        <v>16</v>
      </c>
      <c r="C14" s="12" t="s">
        <v>10</v>
      </c>
      <c r="D14" s="13"/>
      <c r="E14" s="13"/>
      <c r="F14" s="13"/>
      <c r="G14" s="14"/>
    </row>
    <row r="15" spans="1:7" ht="12.75">
      <c r="A15" s="11"/>
      <c r="B15" s="25"/>
      <c r="C15" s="12" t="s">
        <v>11</v>
      </c>
      <c r="D15" s="13"/>
      <c r="E15" s="13"/>
      <c r="F15" s="13"/>
      <c r="G15" s="14">
        <f>SUM(D15:F15)</f>
        <v>0</v>
      </c>
    </row>
    <row r="16" spans="1:7" ht="12.75">
      <c r="A16" s="11" t="s">
        <v>15</v>
      </c>
      <c r="B16" s="24" t="s">
        <v>17</v>
      </c>
      <c r="C16" s="12" t="s">
        <v>10</v>
      </c>
      <c r="D16" s="13"/>
      <c r="E16" s="13"/>
      <c r="F16" s="13"/>
      <c r="G16" s="14"/>
    </row>
    <row r="17" spans="1:7" ht="12.75">
      <c r="A17" s="11"/>
      <c r="B17" s="25"/>
      <c r="C17" s="12" t="s">
        <v>11</v>
      </c>
      <c r="D17" s="13"/>
      <c r="E17" s="13"/>
      <c r="F17" s="13"/>
      <c r="G17" s="14">
        <f>SUM(D17:F17)</f>
        <v>0</v>
      </c>
    </row>
    <row r="18" spans="1:7" ht="12.75">
      <c r="A18" s="11" t="s">
        <v>15</v>
      </c>
      <c r="B18" s="24" t="s">
        <v>18</v>
      </c>
      <c r="C18" s="12" t="s">
        <v>10</v>
      </c>
      <c r="D18" s="13"/>
      <c r="E18" s="13"/>
      <c r="F18" s="13"/>
      <c r="G18" s="14"/>
    </row>
    <row r="19" spans="1:7" ht="12.75">
      <c r="A19" s="11"/>
      <c r="B19" s="25"/>
      <c r="C19" s="12" t="s">
        <v>11</v>
      </c>
      <c r="D19" s="13"/>
      <c r="E19" s="13"/>
      <c r="F19" s="13"/>
      <c r="G19" s="14">
        <f>SUM(D19:F19)</f>
        <v>0</v>
      </c>
    </row>
    <row r="20" spans="1:7" ht="12.75">
      <c r="A20" s="11" t="s">
        <v>15</v>
      </c>
      <c r="B20" s="24" t="s">
        <v>19</v>
      </c>
      <c r="C20" s="12" t="s">
        <v>10</v>
      </c>
      <c r="D20" s="13"/>
      <c r="E20" s="13"/>
      <c r="F20" s="13"/>
      <c r="G20" s="14"/>
    </row>
    <row r="21" spans="1:7" ht="12.75">
      <c r="A21" s="11"/>
      <c r="B21" s="25"/>
      <c r="C21" s="12" t="s">
        <v>11</v>
      </c>
      <c r="D21" s="13"/>
      <c r="E21" s="13"/>
      <c r="F21" s="13"/>
      <c r="G21" s="14">
        <f>SUM(D21:F21)</f>
        <v>0</v>
      </c>
    </row>
    <row r="22" spans="1:7" ht="12.75">
      <c r="A22" s="11" t="s">
        <v>15</v>
      </c>
      <c r="B22" s="24" t="s">
        <v>20</v>
      </c>
      <c r="C22" s="12" t="s">
        <v>10</v>
      </c>
      <c r="D22" s="13"/>
      <c r="E22" s="13"/>
      <c r="F22" s="13"/>
      <c r="G22" s="14"/>
    </row>
    <row r="23" spans="1:7" ht="12.75">
      <c r="A23" s="11"/>
      <c r="B23" s="25"/>
      <c r="C23" s="12" t="s">
        <v>11</v>
      </c>
      <c r="D23" s="13"/>
      <c r="E23" s="13"/>
      <c r="F23" s="13"/>
      <c r="G23" s="14">
        <f>SUM(D23:F23)</f>
        <v>0</v>
      </c>
    </row>
    <row r="24" spans="1:7" ht="12.75">
      <c r="A24" s="11" t="s">
        <v>15</v>
      </c>
      <c r="B24" s="24" t="s">
        <v>21</v>
      </c>
      <c r="C24" s="12" t="s">
        <v>10</v>
      </c>
      <c r="D24" s="13"/>
      <c r="E24" s="13"/>
      <c r="F24" s="13"/>
      <c r="G24" s="14"/>
    </row>
    <row r="25" spans="1:7" ht="12.75">
      <c r="A25" s="11"/>
      <c r="B25" s="25"/>
      <c r="C25" s="12" t="s">
        <v>11</v>
      </c>
      <c r="D25" s="13"/>
      <c r="E25" s="13"/>
      <c r="F25" s="13"/>
      <c r="G25" s="14">
        <f>SUM(D25:F25)</f>
        <v>0</v>
      </c>
    </row>
    <row r="26" spans="1:7" ht="12.75">
      <c r="A26" s="7">
        <v>2</v>
      </c>
      <c r="B26" s="8" t="s">
        <v>22</v>
      </c>
      <c r="C26" s="15"/>
      <c r="D26" s="16"/>
      <c r="E26" s="16"/>
      <c r="F26" s="16"/>
      <c r="G26" s="16"/>
    </row>
    <row r="27" spans="1:7" ht="12.75">
      <c r="A27" s="11" t="s">
        <v>15</v>
      </c>
      <c r="B27" s="31" t="s">
        <v>23</v>
      </c>
      <c r="C27" s="12" t="s">
        <v>10</v>
      </c>
      <c r="D27" s="13"/>
      <c r="E27" s="13"/>
      <c r="F27" s="13"/>
      <c r="G27" s="14">
        <v>100000</v>
      </c>
    </row>
    <row r="28" spans="1:7" ht="12.75">
      <c r="A28" s="11"/>
      <c r="B28" s="32"/>
      <c r="C28" s="12" t="s">
        <v>11</v>
      </c>
      <c r="D28" s="13">
        <v>47499.99</v>
      </c>
      <c r="E28" s="13">
        <v>0</v>
      </c>
      <c r="F28" s="13">
        <v>52232.8</v>
      </c>
      <c r="G28" s="14">
        <f>SUM(D28:F28)</f>
        <v>99732.79000000001</v>
      </c>
    </row>
    <row r="29" spans="1:7" ht="12.75">
      <c r="A29" s="7">
        <v>3</v>
      </c>
      <c r="B29" s="8" t="s">
        <v>24</v>
      </c>
      <c r="C29" s="15"/>
      <c r="D29" s="16"/>
      <c r="E29" s="16"/>
      <c r="F29" s="16"/>
      <c r="G29" s="16"/>
    </row>
    <row r="30" spans="1:7" ht="12.75">
      <c r="A30" s="11" t="s">
        <v>8</v>
      </c>
      <c r="B30" s="24" t="s">
        <v>12</v>
      </c>
      <c r="C30" s="12" t="s">
        <v>10</v>
      </c>
      <c r="D30" s="13"/>
      <c r="E30" s="13"/>
      <c r="F30" s="13"/>
      <c r="G30" s="14">
        <v>44538.61</v>
      </c>
    </row>
    <row r="31" spans="1:7" ht="12.75">
      <c r="A31" s="11"/>
      <c r="B31" s="25"/>
      <c r="C31" s="12" t="s">
        <v>11</v>
      </c>
      <c r="D31" s="13"/>
      <c r="E31" s="13">
        <v>7978.98</v>
      </c>
      <c r="F31" s="13">
        <v>36559.63</v>
      </c>
      <c r="G31" s="14">
        <f>SUM(D31:F31)</f>
        <v>44538.61</v>
      </c>
    </row>
    <row r="32" spans="1:7" ht="12.75">
      <c r="A32" s="11" t="s">
        <v>8</v>
      </c>
      <c r="B32" s="24" t="s">
        <v>25</v>
      </c>
      <c r="C32" s="12" t="s">
        <v>10</v>
      </c>
      <c r="D32" s="13"/>
      <c r="E32" s="13"/>
      <c r="F32" s="13"/>
      <c r="G32" s="14">
        <v>4410.99</v>
      </c>
    </row>
    <row r="33" spans="1:7" ht="12.75">
      <c r="A33" s="11"/>
      <c r="B33" s="25"/>
      <c r="C33" s="12" t="s">
        <v>11</v>
      </c>
      <c r="D33" s="13"/>
      <c r="E33" s="13">
        <v>4410.99</v>
      </c>
      <c r="F33" s="13">
        <v>0</v>
      </c>
      <c r="G33" s="14">
        <f>SUM(D33:F33)</f>
        <v>4410.99</v>
      </c>
    </row>
    <row r="34" spans="1:7" ht="12.75">
      <c r="A34" s="11" t="s">
        <v>15</v>
      </c>
      <c r="B34" s="24" t="s">
        <v>16</v>
      </c>
      <c r="C34" s="12" t="s">
        <v>10</v>
      </c>
      <c r="D34" s="13"/>
      <c r="E34" s="13"/>
      <c r="F34" s="13"/>
      <c r="G34" s="14">
        <v>28203</v>
      </c>
    </row>
    <row r="35" spans="1:7" ht="12.75">
      <c r="A35" s="11"/>
      <c r="B35" s="25"/>
      <c r="C35" s="12" t="s">
        <v>11</v>
      </c>
      <c r="D35" s="13"/>
      <c r="E35" s="13"/>
      <c r="F35" s="13">
        <v>28203</v>
      </c>
      <c r="G35" s="14">
        <f>SUM(D35:F35)</f>
        <v>28203</v>
      </c>
    </row>
    <row r="36" spans="1:7" ht="12.75">
      <c r="A36" s="11" t="s">
        <v>15</v>
      </c>
      <c r="B36" s="24" t="s">
        <v>17</v>
      </c>
      <c r="C36" s="12" t="s">
        <v>10</v>
      </c>
      <c r="D36" s="13"/>
      <c r="E36" s="13"/>
      <c r="F36" s="13"/>
      <c r="G36" s="14">
        <v>33153.4</v>
      </c>
    </row>
    <row r="37" spans="1:7" ht="12.75">
      <c r="A37" s="11"/>
      <c r="B37" s="25"/>
      <c r="C37" s="12" t="s">
        <v>11</v>
      </c>
      <c r="D37" s="13"/>
      <c r="E37" s="13"/>
      <c r="F37" s="13">
        <v>33153.4</v>
      </c>
      <c r="G37" s="14">
        <f>SUM(D37:F37)</f>
        <v>33153.4</v>
      </c>
    </row>
    <row r="38" spans="1:7" ht="12.75">
      <c r="A38" s="11" t="s">
        <v>15</v>
      </c>
      <c r="B38" s="24" t="s">
        <v>18</v>
      </c>
      <c r="C38" s="12" t="s">
        <v>10</v>
      </c>
      <c r="D38" s="13"/>
      <c r="E38" s="13"/>
      <c r="F38" s="13"/>
      <c r="G38" s="14">
        <v>139974.94</v>
      </c>
    </row>
    <row r="39" spans="1:7" ht="12.75">
      <c r="A39" s="11"/>
      <c r="B39" s="25"/>
      <c r="C39" s="12" t="s">
        <v>11</v>
      </c>
      <c r="D39" s="13">
        <v>17671.5</v>
      </c>
      <c r="E39" s="13"/>
      <c r="F39" s="13">
        <v>122303.44</v>
      </c>
      <c r="G39" s="14">
        <f>SUM(D39:F39)</f>
        <v>139974.94</v>
      </c>
    </row>
    <row r="40" spans="1:7" ht="12.75">
      <c r="A40" s="11" t="s">
        <v>15</v>
      </c>
      <c r="B40" s="24" t="s">
        <v>19</v>
      </c>
      <c r="C40" s="12" t="s">
        <v>10</v>
      </c>
      <c r="D40" s="13"/>
      <c r="E40" s="13"/>
      <c r="F40" s="13"/>
      <c r="G40" s="14">
        <v>62984.79</v>
      </c>
    </row>
    <row r="41" spans="1:7" ht="12.75">
      <c r="A41" s="11"/>
      <c r="B41" s="25"/>
      <c r="C41" s="12" t="s">
        <v>11</v>
      </c>
      <c r="D41" s="13">
        <v>25982.93</v>
      </c>
      <c r="E41" s="13"/>
      <c r="F41" s="13">
        <v>37001.86</v>
      </c>
      <c r="G41" s="14">
        <f>SUM(D41:F41)</f>
        <v>62984.79</v>
      </c>
    </row>
    <row r="42" spans="1:7" ht="12.75">
      <c r="A42" s="11" t="s">
        <v>15</v>
      </c>
      <c r="B42" s="24" t="s">
        <v>20</v>
      </c>
      <c r="C42" s="12" t="s">
        <v>10</v>
      </c>
      <c r="D42" s="13"/>
      <c r="E42" s="13"/>
      <c r="F42" s="13"/>
      <c r="G42" s="14">
        <v>554944.6</v>
      </c>
    </row>
    <row r="43" spans="1:7" ht="12.75">
      <c r="A43" s="11"/>
      <c r="B43" s="25"/>
      <c r="C43" s="12" t="s">
        <v>11</v>
      </c>
      <c r="D43" s="13">
        <v>179045.02</v>
      </c>
      <c r="E43" s="13">
        <v>1999.2</v>
      </c>
      <c r="F43" s="13">
        <v>373900.38</v>
      </c>
      <c r="G43" s="14">
        <f>SUM(D43:F43)</f>
        <v>554944.6</v>
      </c>
    </row>
    <row r="44" spans="1:7" ht="12.75">
      <c r="A44" s="11" t="s">
        <v>15</v>
      </c>
      <c r="B44" s="24" t="s">
        <v>21</v>
      </c>
      <c r="C44" s="12" t="s">
        <v>10</v>
      </c>
      <c r="D44" s="13"/>
      <c r="E44" s="13"/>
      <c r="F44" s="13"/>
      <c r="G44" s="14">
        <v>33635.35</v>
      </c>
    </row>
    <row r="45" spans="1:7" ht="12.75">
      <c r="A45" s="11"/>
      <c r="B45" s="25"/>
      <c r="C45" s="12" t="s">
        <v>11</v>
      </c>
      <c r="D45" s="13">
        <v>11933.32</v>
      </c>
      <c r="E45" s="13"/>
      <c r="F45" s="13">
        <v>21702.03</v>
      </c>
      <c r="G45" s="14">
        <f>SUM(D45:F45)</f>
        <v>33635.35</v>
      </c>
    </row>
    <row r="46" spans="1:7" ht="12.75">
      <c r="A46" s="11" t="s">
        <v>8</v>
      </c>
      <c r="B46" s="24" t="s">
        <v>26</v>
      </c>
      <c r="C46" s="12" t="s">
        <v>10</v>
      </c>
      <c r="D46" s="13"/>
      <c r="E46" s="13"/>
      <c r="F46" s="13"/>
      <c r="G46" s="14">
        <v>2322290.12</v>
      </c>
    </row>
    <row r="47" spans="1:7" ht="12.75">
      <c r="A47" s="11"/>
      <c r="B47" s="25"/>
      <c r="C47" s="12" t="s">
        <v>11</v>
      </c>
      <c r="D47" s="13">
        <v>843305.61</v>
      </c>
      <c r="E47" s="13">
        <v>249433.11</v>
      </c>
      <c r="F47" s="13">
        <v>1229551.4</v>
      </c>
      <c r="G47" s="14">
        <f>SUM(D47:F47)</f>
        <v>2322290.12</v>
      </c>
    </row>
    <row r="48" spans="1:7" ht="12.75">
      <c r="A48" s="11" t="s">
        <v>15</v>
      </c>
      <c r="B48" s="29" t="s">
        <v>27</v>
      </c>
      <c r="C48" s="12" t="s">
        <v>10</v>
      </c>
      <c r="D48" s="13"/>
      <c r="E48" s="13"/>
      <c r="F48" s="13"/>
      <c r="G48" s="14">
        <v>399822.9</v>
      </c>
    </row>
    <row r="49" spans="1:7" ht="12.75">
      <c r="A49" s="11"/>
      <c r="B49" s="30"/>
      <c r="C49" s="12" t="s">
        <v>11</v>
      </c>
      <c r="D49" s="13">
        <v>168884.6</v>
      </c>
      <c r="E49" s="13">
        <v>0</v>
      </c>
      <c r="F49" s="13">
        <v>230938.3</v>
      </c>
      <c r="G49" s="14">
        <f>SUM(D49:F49)</f>
        <v>399822.9</v>
      </c>
    </row>
    <row r="50" spans="1:7" ht="12.75">
      <c r="A50" s="11" t="s">
        <v>8</v>
      </c>
      <c r="B50" s="24" t="s">
        <v>28</v>
      </c>
      <c r="C50" s="12" t="s">
        <v>10</v>
      </c>
      <c r="D50" s="13"/>
      <c r="E50" s="13"/>
      <c r="F50" s="13"/>
      <c r="G50" s="14">
        <v>119400.22</v>
      </c>
    </row>
    <row r="51" spans="1:7" ht="12.75">
      <c r="A51" s="11"/>
      <c r="B51" s="25"/>
      <c r="C51" s="12" t="s">
        <v>11</v>
      </c>
      <c r="D51" s="13">
        <v>19421.82</v>
      </c>
      <c r="E51" s="13">
        <v>0</v>
      </c>
      <c r="F51" s="13">
        <v>99978.4</v>
      </c>
      <c r="G51" s="14">
        <f>SUM(D51:F51)</f>
        <v>119400.22</v>
      </c>
    </row>
    <row r="52" spans="1:7" ht="12.75">
      <c r="A52" s="11" t="s">
        <v>8</v>
      </c>
      <c r="B52" s="24" t="s">
        <v>29</v>
      </c>
      <c r="C52" s="12" t="s">
        <v>10</v>
      </c>
      <c r="D52" s="13"/>
      <c r="E52" s="13"/>
      <c r="F52" s="13"/>
      <c r="G52" s="14">
        <v>0</v>
      </c>
    </row>
    <row r="53" spans="1:7" ht="12.75">
      <c r="A53" s="11"/>
      <c r="B53" s="25"/>
      <c r="C53" s="12" t="s">
        <v>11</v>
      </c>
      <c r="D53" s="13"/>
      <c r="E53" s="13"/>
      <c r="F53" s="13"/>
      <c r="G53" s="14">
        <f>SUM(D53:F53)</f>
        <v>0</v>
      </c>
    </row>
    <row r="54" spans="1:7" ht="12.75">
      <c r="A54" s="11" t="s">
        <v>8</v>
      </c>
      <c r="B54" s="24" t="s">
        <v>30</v>
      </c>
      <c r="C54" s="12" t="s">
        <v>10</v>
      </c>
      <c r="D54" s="13"/>
      <c r="E54" s="13"/>
      <c r="F54" s="13"/>
      <c r="G54" s="14">
        <v>265119.13</v>
      </c>
    </row>
    <row r="55" spans="1:7" ht="12.75">
      <c r="A55" s="11"/>
      <c r="B55" s="25"/>
      <c r="C55" s="12" t="s">
        <v>11</v>
      </c>
      <c r="D55" s="13">
        <v>53462.05</v>
      </c>
      <c r="E55" s="13">
        <v>92235.1</v>
      </c>
      <c r="F55" s="13">
        <v>119421.98</v>
      </c>
      <c r="G55" s="14">
        <f>SUM(D55:F55)</f>
        <v>265119.13</v>
      </c>
    </row>
    <row r="56" spans="1:7" ht="12.75">
      <c r="A56" s="11" t="s">
        <v>8</v>
      </c>
      <c r="B56" s="24" t="s">
        <v>31</v>
      </c>
      <c r="C56" s="12" t="s">
        <v>10</v>
      </c>
      <c r="D56" s="13"/>
      <c r="E56" s="13"/>
      <c r="F56" s="13"/>
      <c r="G56" s="14">
        <v>2675648.79</v>
      </c>
    </row>
    <row r="57" spans="1:7" ht="12.75">
      <c r="A57" s="11"/>
      <c r="B57" s="25"/>
      <c r="C57" s="12" t="s">
        <v>11</v>
      </c>
      <c r="D57" s="13">
        <v>1150324.28</v>
      </c>
      <c r="E57" s="13">
        <v>228196.25</v>
      </c>
      <c r="F57" s="13">
        <v>1297128.26</v>
      </c>
      <c r="G57" s="14">
        <f>SUM(D57:F57)</f>
        <v>2675648.79</v>
      </c>
    </row>
    <row r="58" spans="1:7" ht="12.75">
      <c r="A58" s="11" t="s">
        <v>8</v>
      </c>
      <c r="B58" s="24" t="s">
        <v>32</v>
      </c>
      <c r="C58" s="12" t="s">
        <v>10</v>
      </c>
      <c r="D58" s="13"/>
      <c r="E58" s="13"/>
      <c r="F58" s="13"/>
      <c r="G58" s="14">
        <v>74100.33</v>
      </c>
    </row>
    <row r="59" spans="1:7" ht="12.75">
      <c r="A59" s="11"/>
      <c r="B59" s="25"/>
      <c r="C59" s="12" t="s">
        <v>11</v>
      </c>
      <c r="D59" s="13">
        <v>26565.07</v>
      </c>
      <c r="E59" s="13"/>
      <c r="F59" s="13">
        <v>47535.26</v>
      </c>
      <c r="G59" s="14">
        <f>SUM(D59:F59)</f>
        <v>74100.33</v>
      </c>
    </row>
    <row r="60" spans="1:7" ht="12.75">
      <c r="A60" s="11" t="s">
        <v>8</v>
      </c>
      <c r="B60" s="24" t="s">
        <v>14</v>
      </c>
      <c r="C60" s="12" t="s">
        <v>10</v>
      </c>
      <c r="D60" s="13"/>
      <c r="E60" s="13"/>
      <c r="F60" s="13"/>
      <c r="G60" s="14">
        <v>350652.56</v>
      </c>
    </row>
    <row r="61" spans="1:7" ht="12.75">
      <c r="A61" s="11"/>
      <c r="B61" s="25"/>
      <c r="C61" s="12" t="s">
        <v>11</v>
      </c>
      <c r="D61" s="13"/>
      <c r="E61" s="13">
        <v>350652.56</v>
      </c>
      <c r="F61" s="13"/>
      <c r="G61" s="14">
        <f>SUM(D61:F61)</f>
        <v>350652.56</v>
      </c>
    </row>
  </sheetData>
  <sheetProtection/>
  <mergeCells count="28"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7:B28"/>
    <mergeCell ref="B30:B31"/>
    <mergeCell ref="B32:B33"/>
    <mergeCell ref="B34:B35"/>
    <mergeCell ref="B36:B37"/>
    <mergeCell ref="B38:B39"/>
    <mergeCell ref="B40:B41"/>
    <mergeCell ref="B42:B43"/>
    <mergeCell ref="B56:B57"/>
    <mergeCell ref="B58:B59"/>
    <mergeCell ref="B60:B61"/>
    <mergeCell ref="A3:G3"/>
    <mergeCell ref="B44:B45"/>
    <mergeCell ref="B46:B47"/>
    <mergeCell ref="B48:B49"/>
    <mergeCell ref="B50:B51"/>
    <mergeCell ref="B52:B53"/>
    <mergeCell ref="B54:B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66"/>
  <sheetViews>
    <sheetView zoomScalePageLayoutView="0" workbookViewId="0" topLeftCell="A36">
      <selection activeCell="B6" sqref="A6:K8"/>
    </sheetView>
  </sheetViews>
  <sheetFormatPr defaultColWidth="9.140625" defaultRowHeight="12.75"/>
  <cols>
    <col min="2" max="2" width="69.8515625" style="0" customWidth="1"/>
    <col min="6" max="8" width="10.00390625" style="0" bestFit="1" customWidth="1"/>
    <col min="9" max="9" width="11.57421875" style="0" customWidth="1"/>
    <col min="11" max="11" width="10.00390625" style="0" bestFit="1" customWidth="1"/>
    <col min="15" max="15" width="9.140625" style="0" customWidth="1"/>
  </cols>
  <sheetData>
    <row r="6" ht="12.75">
      <c r="A6" t="s">
        <v>0</v>
      </c>
    </row>
    <row r="8" spans="1:11" ht="12.75" customHeight="1">
      <c r="A8" s="35" t="s">
        <v>38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22.5">
      <c r="A9" s="1" t="s">
        <v>1</v>
      </c>
      <c r="B9" s="1" t="s">
        <v>2</v>
      </c>
      <c r="C9" s="1"/>
      <c r="D9" s="1" t="s">
        <v>3</v>
      </c>
      <c r="E9" s="1" t="s">
        <v>4</v>
      </c>
      <c r="F9" s="1" t="s">
        <v>5</v>
      </c>
      <c r="G9" s="1" t="s">
        <v>6</v>
      </c>
      <c r="H9" s="2" t="s">
        <v>34</v>
      </c>
      <c r="I9" s="17" t="s">
        <v>35</v>
      </c>
      <c r="J9" s="17" t="s">
        <v>36</v>
      </c>
      <c r="K9" s="18" t="s">
        <v>37</v>
      </c>
    </row>
    <row r="10" spans="1:11" ht="12.75">
      <c r="A10" s="7">
        <v>1</v>
      </c>
      <c r="B10" s="8" t="s">
        <v>7</v>
      </c>
      <c r="C10" s="9"/>
      <c r="D10" s="10"/>
      <c r="E10" s="10"/>
      <c r="F10" s="10"/>
      <c r="G10" s="10"/>
      <c r="H10" s="3"/>
      <c r="I10" s="3"/>
      <c r="J10" s="3"/>
      <c r="K10" s="3"/>
    </row>
    <row r="11" spans="1:11" ht="12.75">
      <c r="A11" s="11" t="s">
        <v>8</v>
      </c>
      <c r="B11" s="33" t="s">
        <v>9</v>
      </c>
      <c r="C11" s="12" t="s">
        <v>10</v>
      </c>
      <c r="D11" s="13"/>
      <c r="E11" s="13"/>
      <c r="F11" s="13"/>
      <c r="G11" s="14">
        <f>800-466.31</f>
        <v>333.69</v>
      </c>
      <c r="H11" s="19"/>
      <c r="I11" s="19"/>
      <c r="J11" s="19"/>
      <c r="K11" s="20">
        <f>800+466.31</f>
        <v>1266.31</v>
      </c>
    </row>
    <row r="12" spans="1:11" ht="12.75">
      <c r="A12" s="11"/>
      <c r="B12" s="34"/>
      <c r="C12" s="12" t="s">
        <v>11</v>
      </c>
      <c r="D12" s="13">
        <v>0</v>
      </c>
      <c r="E12" s="13">
        <v>333.69</v>
      </c>
      <c r="F12" s="13">
        <v>0</v>
      </c>
      <c r="G12" s="14">
        <f>SUM(D12:F12)</f>
        <v>333.69</v>
      </c>
      <c r="H12" s="21">
        <v>0</v>
      </c>
      <c r="I12" s="21">
        <v>591.26</v>
      </c>
      <c r="J12" s="21"/>
      <c r="K12" s="22">
        <f>SUM(H12:J12)</f>
        <v>591.26</v>
      </c>
    </row>
    <row r="13" spans="1:11" ht="12.75">
      <c r="A13" s="11" t="s">
        <v>8</v>
      </c>
      <c r="B13" s="33" t="s">
        <v>12</v>
      </c>
      <c r="C13" s="12" t="s">
        <v>10</v>
      </c>
      <c r="D13" s="13"/>
      <c r="E13" s="13"/>
      <c r="F13" s="13"/>
      <c r="G13" s="14">
        <v>0</v>
      </c>
      <c r="H13" s="4"/>
      <c r="I13" s="4"/>
      <c r="J13" s="4"/>
      <c r="K13" s="20">
        <f>20000+20000</f>
        <v>40000</v>
      </c>
    </row>
    <row r="14" spans="1:11" ht="12.75">
      <c r="A14" s="11"/>
      <c r="B14" s="34"/>
      <c r="C14" s="12" t="s">
        <v>11</v>
      </c>
      <c r="D14" s="13">
        <v>0</v>
      </c>
      <c r="E14" s="13">
        <v>0</v>
      </c>
      <c r="F14" s="13">
        <v>0</v>
      </c>
      <c r="G14" s="14">
        <f>SUM(D14:F14)</f>
        <v>0</v>
      </c>
      <c r="H14" s="5">
        <v>6533.46</v>
      </c>
      <c r="I14" s="5">
        <v>11666.27</v>
      </c>
      <c r="J14" s="5">
        <v>21782.47</v>
      </c>
      <c r="K14" s="22">
        <f>H14+I14+J14</f>
        <v>39982.2</v>
      </c>
    </row>
    <row r="15" spans="1:11" ht="12.75">
      <c r="A15" s="11" t="s">
        <v>8</v>
      </c>
      <c r="B15" s="33" t="s">
        <v>13</v>
      </c>
      <c r="C15" s="12" t="s">
        <v>10</v>
      </c>
      <c r="D15" s="13"/>
      <c r="E15" s="13"/>
      <c r="F15" s="13"/>
      <c r="G15" s="14">
        <v>0</v>
      </c>
      <c r="H15" s="4"/>
      <c r="I15" s="4"/>
      <c r="J15" s="4"/>
      <c r="K15" s="20">
        <v>253510</v>
      </c>
    </row>
    <row r="16" spans="1:11" ht="12.75">
      <c r="A16" s="11"/>
      <c r="B16" s="34"/>
      <c r="C16" s="12" t="s">
        <v>11</v>
      </c>
      <c r="D16" s="13">
        <v>0</v>
      </c>
      <c r="E16" s="13">
        <v>0</v>
      </c>
      <c r="F16" s="13">
        <v>0</v>
      </c>
      <c r="G16" s="14">
        <f>D16+E16+F16</f>
        <v>0</v>
      </c>
      <c r="H16" s="5">
        <v>0</v>
      </c>
      <c r="I16" s="5">
        <v>0</v>
      </c>
      <c r="J16" s="5"/>
      <c r="K16" s="22">
        <f>H16+I16+J16</f>
        <v>0</v>
      </c>
    </row>
    <row r="17" spans="1:11" ht="12.75">
      <c r="A17" s="11" t="s">
        <v>8</v>
      </c>
      <c r="B17" s="24" t="s">
        <v>14</v>
      </c>
      <c r="C17" s="12" t="s">
        <v>10</v>
      </c>
      <c r="D17" s="13"/>
      <c r="E17" s="13"/>
      <c r="F17" s="13"/>
      <c r="G17" s="14">
        <f>100000-49255.42</f>
        <v>50744.58</v>
      </c>
      <c r="H17" s="19"/>
      <c r="I17" s="19"/>
      <c r="J17" s="19"/>
      <c r="K17" s="20">
        <f>100000+49255.42</f>
        <v>149255.41999999998</v>
      </c>
    </row>
    <row r="18" spans="1:11" ht="12.75">
      <c r="A18" s="11"/>
      <c r="B18" s="25"/>
      <c r="C18" s="12" t="s">
        <v>11</v>
      </c>
      <c r="D18" s="13">
        <v>0</v>
      </c>
      <c r="E18" s="13">
        <v>50744.58</v>
      </c>
      <c r="F18" s="13">
        <v>0</v>
      </c>
      <c r="G18" s="14">
        <f>SUM(D18:F18)</f>
        <v>50744.58</v>
      </c>
      <c r="H18" s="21">
        <v>50744.58</v>
      </c>
      <c r="I18" s="21">
        <v>0</v>
      </c>
      <c r="J18" s="21"/>
      <c r="K18" s="22">
        <f>SUM(H18:J18)</f>
        <v>50744.58</v>
      </c>
    </row>
    <row r="19" spans="1:11" ht="12.75">
      <c r="A19" s="11" t="s">
        <v>15</v>
      </c>
      <c r="B19" s="24" t="s">
        <v>16</v>
      </c>
      <c r="C19" s="12" t="s">
        <v>10</v>
      </c>
      <c r="D19" s="13"/>
      <c r="E19" s="13"/>
      <c r="F19" s="13"/>
      <c r="G19" s="14"/>
      <c r="H19" s="19"/>
      <c r="I19" s="19"/>
      <c r="J19" s="19"/>
      <c r="K19" s="20">
        <v>16466</v>
      </c>
    </row>
    <row r="20" spans="1:11" ht="12.75">
      <c r="A20" s="11"/>
      <c r="B20" s="25"/>
      <c r="C20" s="12" t="s">
        <v>11</v>
      </c>
      <c r="D20" s="13"/>
      <c r="E20" s="13"/>
      <c r="F20" s="13"/>
      <c r="G20" s="14">
        <f>SUM(D20:F20)</f>
        <v>0</v>
      </c>
      <c r="H20" s="21"/>
      <c r="I20" s="21">
        <v>0</v>
      </c>
      <c r="J20" s="21"/>
      <c r="K20" s="22">
        <f>SUM(H20:J20)</f>
        <v>0</v>
      </c>
    </row>
    <row r="21" spans="1:11" ht="12.75">
      <c r="A21" s="11" t="s">
        <v>15</v>
      </c>
      <c r="B21" s="24" t="s">
        <v>17</v>
      </c>
      <c r="C21" s="12" t="s">
        <v>10</v>
      </c>
      <c r="D21" s="13"/>
      <c r="E21" s="13"/>
      <c r="F21" s="13"/>
      <c r="G21" s="14"/>
      <c r="H21" s="19"/>
      <c r="I21" s="19"/>
      <c r="J21" s="19"/>
      <c r="K21" s="20">
        <v>39894</v>
      </c>
    </row>
    <row r="22" spans="1:11" ht="12.75">
      <c r="A22" s="11"/>
      <c r="B22" s="25"/>
      <c r="C22" s="12" t="s">
        <v>11</v>
      </c>
      <c r="D22" s="13"/>
      <c r="E22" s="13"/>
      <c r="F22" s="13"/>
      <c r="G22" s="14">
        <f>SUM(D22:F22)</f>
        <v>0</v>
      </c>
      <c r="H22" s="21"/>
      <c r="I22" s="21">
        <v>0</v>
      </c>
      <c r="J22" s="21"/>
      <c r="K22" s="22">
        <f>SUM(H22:J22)</f>
        <v>0</v>
      </c>
    </row>
    <row r="23" spans="1:11" ht="12.75">
      <c r="A23" s="11" t="s">
        <v>15</v>
      </c>
      <c r="B23" s="24" t="s">
        <v>18</v>
      </c>
      <c r="C23" s="12" t="s">
        <v>10</v>
      </c>
      <c r="D23" s="13"/>
      <c r="E23" s="13"/>
      <c r="F23" s="13"/>
      <c r="G23" s="14"/>
      <c r="H23" s="19"/>
      <c r="I23" s="19"/>
      <c r="J23" s="19"/>
      <c r="K23" s="20">
        <v>16338</v>
      </c>
    </row>
    <row r="24" spans="1:11" ht="12.75">
      <c r="A24" s="11"/>
      <c r="B24" s="25"/>
      <c r="C24" s="12" t="s">
        <v>11</v>
      </c>
      <c r="D24" s="13"/>
      <c r="E24" s="13"/>
      <c r="F24" s="13"/>
      <c r="G24" s="14">
        <f>SUM(D24:F24)</f>
        <v>0</v>
      </c>
      <c r="H24" s="21"/>
      <c r="I24" s="21">
        <v>0</v>
      </c>
      <c r="J24" s="21"/>
      <c r="K24" s="22">
        <f>SUM(H24:J24)</f>
        <v>0</v>
      </c>
    </row>
    <row r="25" spans="1:11" ht="12.75">
      <c r="A25" s="11" t="s">
        <v>15</v>
      </c>
      <c r="B25" s="24" t="s">
        <v>19</v>
      </c>
      <c r="C25" s="12" t="s">
        <v>10</v>
      </c>
      <c r="D25" s="13"/>
      <c r="E25" s="13"/>
      <c r="F25" s="13"/>
      <c r="G25" s="14"/>
      <c r="H25" s="19"/>
      <c r="I25" s="19"/>
      <c r="J25" s="19"/>
      <c r="K25" s="20">
        <v>3600</v>
      </c>
    </row>
    <row r="26" spans="1:11" ht="12.75">
      <c r="A26" s="11"/>
      <c r="B26" s="25"/>
      <c r="C26" s="12" t="s">
        <v>11</v>
      </c>
      <c r="D26" s="13"/>
      <c r="E26" s="13"/>
      <c r="F26" s="13"/>
      <c r="G26" s="14">
        <f>SUM(D26:F26)</f>
        <v>0</v>
      </c>
      <c r="H26" s="21"/>
      <c r="I26" s="21">
        <v>0</v>
      </c>
      <c r="J26" s="21"/>
      <c r="K26" s="22">
        <f>SUM(H26:J26)</f>
        <v>0</v>
      </c>
    </row>
    <row r="27" spans="1:11" ht="12.75">
      <c r="A27" s="11" t="s">
        <v>15</v>
      </c>
      <c r="B27" s="24" t="s">
        <v>20</v>
      </c>
      <c r="C27" s="12" t="s">
        <v>10</v>
      </c>
      <c r="D27" s="13"/>
      <c r="E27" s="13"/>
      <c r="F27" s="13"/>
      <c r="G27" s="14"/>
      <c r="H27" s="19"/>
      <c r="I27" s="19"/>
      <c r="J27" s="19"/>
      <c r="K27" s="20">
        <v>56000</v>
      </c>
    </row>
    <row r="28" spans="1:11" ht="12.75">
      <c r="A28" s="11"/>
      <c r="B28" s="25"/>
      <c r="C28" s="12" t="s">
        <v>11</v>
      </c>
      <c r="D28" s="13"/>
      <c r="E28" s="13"/>
      <c r="F28" s="13"/>
      <c r="G28" s="14">
        <f>SUM(D28:F28)</f>
        <v>0</v>
      </c>
      <c r="H28" s="21"/>
      <c r="I28" s="21">
        <v>0</v>
      </c>
      <c r="J28" s="21"/>
      <c r="K28" s="22">
        <f>SUM(H28:J28)</f>
        <v>0</v>
      </c>
    </row>
    <row r="29" spans="1:11" ht="12.75">
      <c r="A29" s="11" t="s">
        <v>15</v>
      </c>
      <c r="B29" s="24" t="s">
        <v>21</v>
      </c>
      <c r="C29" s="12" t="s">
        <v>10</v>
      </c>
      <c r="D29" s="13"/>
      <c r="E29" s="13"/>
      <c r="F29" s="13"/>
      <c r="G29" s="14"/>
      <c r="H29" s="19"/>
      <c r="I29" s="19"/>
      <c r="J29" s="19"/>
      <c r="K29" s="20">
        <v>5000</v>
      </c>
    </row>
    <row r="30" spans="1:11" ht="12.75">
      <c r="A30" s="11"/>
      <c r="B30" s="25"/>
      <c r="C30" s="12" t="s">
        <v>11</v>
      </c>
      <c r="D30" s="13"/>
      <c r="E30" s="13"/>
      <c r="F30" s="13"/>
      <c r="G30" s="14">
        <f>SUM(D30:F30)</f>
        <v>0</v>
      </c>
      <c r="H30" s="21"/>
      <c r="I30" s="21">
        <v>0</v>
      </c>
      <c r="J30" s="21"/>
      <c r="K30" s="22">
        <f>SUM(H30:J30)</f>
        <v>0</v>
      </c>
    </row>
    <row r="31" spans="1:11" ht="12.75">
      <c r="A31" s="7">
        <v>2</v>
      </c>
      <c r="B31" s="8" t="s">
        <v>22</v>
      </c>
      <c r="C31" s="15"/>
      <c r="D31" s="16"/>
      <c r="E31" s="16"/>
      <c r="F31" s="16"/>
      <c r="G31" s="16"/>
      <c r="H31" s="6"/>
      <c r="I31" s="6"/>
      <c r="J31" s="6"/>
      <c r="K31" s="6"/>
    </row>
    <row r="32" spans="1:11" ht="12.75">
      <c r="A32" s="11" t="s">
        <v>15</v>
      </c>
      <c r="B32" s="31" t="s">
        <v>23</v>
      </c>
      <c r="C32" s="12" t="s">
        <v>10</v>
      </c>
      <c r="D32" s="13"/>
      <c r="E32" s="13"/>
      <c r="F32" s="13"/>
      <c r="G32" s="14">
        <v>100000</v>
      </c>
      <c r="H32" s="19"/>
      <c r="I32" s="19"/>
      <c r="J32" s="19"/>
      <c r="K32" s="20">
        <f>50000+50000</f>
        <v>100000</v>
      </c>
    </row>
    <row r="33" spans="1:11" ht="12.75">
      <c r="A33" s="11"/>
      <c r="B33" s="32"/>
      <c r="C33" s="12" t="s">
        <v>11</v>
      </c>
      <c r="D33" s="13">
        <v>47499.99</v>
      </c>
      <c r="E33" s="13">
        <v>0</v>
      </c>
      <c r="F33" s="13">
        <v>52232.8</v>
      </c>
      <c r="G33" s="14">
        <f>SUM(D33:F33)</f>
        <v>99732.79000000001</v>
      </c>
      <c r="H33" s="21">
        <v>49965.6</v>
      </c>
      <c r="I33" s="21"/>
      <c r="J33" s="21"/>
      <c r="K33" s="22">
        <f>SUM(H33:J33)</f>
        <v>49965.6</v>
      </c>
    </row>
    <row r="34" spans="1:11" ht="12.75">
      <c r="A34" s="7">
        <v>3</v>
      </c>
      <c r="B34" s="8" t="s">
        <v>24</v>
      </c>
      <c r="C34" s="15"/>
      <c r="D34" s="16"/>
      <c r="E34" s="16"/>
      <c r="F34" s="16"/>
      <c r="G34" s="16"/>
      <c r="H34" s="6"/>
      <c r="I34" s="6"/>
      <c r="J34" s="6"/>
      <c r="K34" s="6"/>
    </row>
    <row r="35" spans="1:11" ht="12.75">
      <c r="A35" s="11" t="s">
        <v>8</v>
      </c>
      <c r="B35" s="24" t="s">
        <v>12</v>
      </c>
      <c r="C35" s="12" t="s">
        <v>10</v>
      </c>
      <c r="D35" s="13"/>
      <c r="E35" s="13"/>
      <c r="F35" s="13"/>
      <c r="G35" s="14">
        <v>44538.61</v>
      </c>
      <c r="H35" s="19"/>
      <c r="I35" s="19"/>
      <c r="J35" s="19"/>
      <c r="K35" s="20">
        <v>1521.39</v>
      </c>
    </row>
    <row r="36" spans="1:11" ht="12.75">
      <c r="A36" s="11"/>
      <c r="B36" s="25"/>
      <c r="C36" s="12" t="s">
        <v>11</v>
      </c>
      <c r="D36" s="13"/>
      <c r="E36" s="13">
        <v>7978.98</v>
      </c>
      <c r="F36" s="13">
        <v>36559.63</v>
      </c>
      <c r="G36" s="14">
        <f>SUM(D36:F36)</f>
        <v>44538.61</v>
      </c>
      <c r="H36" s="21"/>
      <c r="I36" s="21">
        <v>0</v>
      </c>
      <c r="J36" s="21"/>
      <c r="K36" s="22">
        <f>SUM(H36:J36)</f>
        <v>0</v>
      </c>
    </row>
    <row r="37" spans="1:11" ht="12.75">
      <c r="A37" s="11" t="s">
        <v>8</v>
      </c>
      <c r="B37" s="24" t="s">
        <v>25</v>
      </c>
      <c r="C37" s="12" t="s">
        <v>10</v>
      </c>
      <c r="D37" s="13"/>
      <c r="E37" s="13"/>
      <c r="F37" s="13"/>
      <c r="G37" s="14">
        <v>4410.99</v>
      </c>
      <c r="H37" s="19"/>
      <c r="I37" s="19"/>
      <c r="J37" s="19"/>
      <c r="K37" s="20">
        <f>5589.01+10000</f>
        <v>15589.01</v>
      </c>
    </row>
    <row r="38" spans="1:11" ht="12.75">
      <c r="A38" s="11"/>
      <c r="B38" s="25"/>
      <c r="C38" s="12" t="s">
        <v>11</v>
      </c>
      <c r="D38" s="13"/>
      <c r="E38" s="13">
        <v>4410.99</v>
      </c>
      <c r="F38" s="13">
        <v>0</v>
      </c>
      <c r="G38" s="14">
        <f>SUM(D38:F38)</f>
        <v>4410.99</v>
      </c>
      <c r="H38" s="21">
        <v>4247.95</v>
      </c>
      <c r="I38" s="23">
        <v>0</v>
      </c>
      <c r="J38" s="21"/>
      <c r="K38" s="22">
        <f>SUM(H38:J38)</f>
        <v>4247.95</v>
      </c>
    </row>
    <row r="39" spans="1:11" ht="12.75">
      <c r="A39" s="11" t="s">
        <v>15</v>
      </c>
      <c r="B39" s="24" t="s">
        <v>16</v>
      </c>
      <c r="C39" s="12" t="s">
        <v>10</v>
      </c>
      <c r="D39" s="13"/>
      <c r="E39" s="13"/>
      <c r="F39" s="13"/>
      <c r="G39" s="14">
        <v>28203</v>
      </c>
      <c r="H39" s="19"/>
      <c r="I39" s="19"/>
      <c r="J39" s="19"/>
      <c r="K39" s="20">
        <f>4757+24734</f>
        <v>29491</v>
      </c>
    </row>
    <row r="40" spans="1:11" ht="12.75">
      <c r="A40" s="11"/>
      <c r="B40" s="25"/>
      <c r="C40" s="12" t="s">
        <v>11</v>
      </c>
      <c r="D40" s="13"/>
      <c r="E40" s="13"/>
      <c r="F40" s="13">
        <v>28203</v>
      </c>
      <c r="G40" s="14">
        <f>SUM(D40:F40)</f>
        <v>28203</v>
      </c>
      <c r="H40" s="21"/>
      <c r="I40" s="21">
        <v>0</v>
      </c>
      <c r="J40" s="21"/>
      <c r="K40" s="22">
        <f>SUM(H40:J40)</f>
        <v>0</v>
      </c>
    </row>
    <row r="41" spans="1:11" ht="12.75">
      <c r="A41" s="11" t="s">
        <v>15</v>
      </c>
      <c r="B41" s="24" t="s">
        <v>17</v>
      </c>
      <c r="C41" s="12" t="s">
        <v>10</v>
      </c>
      <c r="D41" s="13"/>
      <c r="E41" s="13"/>
      <c r="F41" s="13"/>
      <c r="G41" s="14">
        <v>33153.4</v>
      </c>
      <c r="H41" s="19"/>
      <c r="I41" s="19"/>
      <c r="J41" s="19"/>
      <c r="K41" s="20">
        <f>6746.6+79956</f>
        <v>86702.6</v>
      </c>
    </row>
    <row r="42" spans="1:11" ht="12.75">
      <c r="A42" s="11"/>
      <c r="B42" s="25"/>
      <c r="C42" s="12" t="s">
        <v>11</v>
      </c>
      <c r="D42" s="13"/>
      <c r="E42" s="13"/>
      <c r="F42" s="13">
        <v>33153.4</v>
      </c>
      <c r="G42" s="14">
        <f>SUM(D42:F42)</f>
        <v>33153.4</v>
      </c>
      <c r="H42" s="21"/>
      <c r="I42" s="21">
        <v>0</v>
      </c>
      <c r="J42" s="21"/>
      <c r="K42" s="22">
        <f>SUM(H42:J42)</f>
        <v>0</v>
      </c>
    </row>
    <row r="43" spans="1:11" ht="12.75">
      <c r="A43" s="11" t="s">
        <v>15</v>
      </c>
      <c r="B43" s="24" t="s">
        <v>18</v>
      </c>
      <c r="C43" s="12" t="s">
        <v>10</v>
      </c>
      <c r="D43" s="13"/>
      <c r="E43" s="13"/>
      <c r="F43" s="13"/>
      <c r="G43" s="14">
        <v>139974.94</v>
      </c>
      <c r="H43" s="19"/>
      <c r="I43" s="19"/>
      <c r="J43" s="19"/>
      <c r="K43" s="20">
        <f>79685.06+130782</f>
        <v>210467.06</v>
      </c>
    </row>
    <row r="44" spans="1:11" ht="12.75">
      <c r="A44" s="11"/>
      <c r="B44" s="25"/>
      <c r="C44" s="12" t="s">
        <v>11</v>
      </c>
      <c r="D44" s="13">
        <v>17671.5</v>
      </c>
      <c r="E44" s="13"/>
      <c r="F44" s="13">
        <v>122303.44</v>
      </c>
      <c r="G44" s="14">
        <f>SUM(D44:F44)</f>
        <v>139974.94</v>
      </c>
      <c r="H44" s="21">
        <v>78823.22</v>
      </c>
      <c r="I44" s="21">
        <v>0</v>
      </c>
      <c r="J44" s="21"/>
      <c r="K44" s="22">
        <f>SUM(H44:J44)</f>
        <v>78823.22</v>
      </c>
    </row>
    <row r="45" spans="1:11" ht="12.75">
      <c r="A45" s="11" t="s">
        <v>15</v>
      </c>
      <c r="B45" s="24" t="s">
        <v>19</v>
      </c>
      <c r="C45" s="12" t="s">
        <v>10</v>
      </c>
      <c r="D45" s="13"/>
      <c r="E45" s="13"/>
      <c r="F45" s="13"/>
      <c r="G45" s="14">
        <v>62984.79</v>
      </c>
      <c r="H45" s="19"/>
      <c r="I45" s="19"/>
      <c r="J45" s="19"/>
      <c r="K45" s="20">
        <f>995.21+26220</f>
        <v>27215.21</v>
      </c>
    </row>
    <row r="46" spans="1:11" ht="12.75">
      <c r="A46" s="11"/>
      <c r="B46" s="25"/>
      <c r="C46" s="12" t="s">
        <v>11</v>
      </c>
      <c r="D46" s="13">
        <v>25982.93</v>
      </c>
      <c r="E46" s="13"/>
      <c r="F46" s="13">
        <v>37001.86</v>
      </c>
      <c r="G46" s="14">
        <f>SUM(D46:F46)</f>
        <v>62984.79</v>
      </c>
      <c r="H46" s="21"/>
      <c r="I46" s="21">
        <v>5225.52</v>
      </c>
      <c r="J46" s="21"/>
      <c r="K46" s="22">
        <f>SUM(H46:J46)</f>
        <v>5225.52</v>
      </c>
    </row>
    <row r="47" spans="1:11" ht="12.75">
      <c r="A47" s="11" t="s">
        <v>15</v>
      </c>
      <c r="B47" s="24" t="s">
        <v>20</v>
      </c>
      <c r="C47" s="12" t="s">
        <v>10</v>
      </c>
      <c r="D47" s="13"/>
      <c r="E47" s="13"/>
      <c r="F47" s="13"/>
      <c r="G47" s="14">
        <v>554944.6</v>
      </c>
      <c r="H47" s="19"/>
      <c r="I47" s="19"/>
      <c r="J47" s="19"/>
      <c r="K47" s="20">
        <f>575.4+362760</f>
        <v>363335.4</v>
      </c>
    </row>
    <row r="48" spans="1:11" ht="12.75">
      <c r="A48" s="11"/>
      <c r="B48" s="25"/>
      <c r="C48" s="12" t="s">
        <v>11</v>
      </c>
      <c r="D48" s="13">
        <v>179045.02</v>
      </c>
      <c r="E48" s="13">
        <v>1999.2</v>
      </c>
      <c r="F48" s="13">
        <v>373900.38</v>
      </c>
      <c r="G48" s="14">
        <f>SUM(D48:F48)</f>
        <v>554944.6</v>
      </c>
      <c r="H48" s="21"/>
      <c r="I48" s="21">
        <v>0</v>
      </c>
      <c r="J48" s="21"/>
      <c r="K48" s="22">
        <f>SUM(H48:J48)</f>
        <v>0</v>
      </c>
    </row>
    <row r="49" spans="1:11" ht="12.75">
      <c r="A49" s="11" t="s">
        <v>15</v>
      </c>
      <c r="B49" s="24" t="s">
        <v>21</v>
      </c>
      <c r="C49" s="12" t="s">
        <v>10</v>
      </c>
      <c r="D49" s="13"/>
      <c r="E49" s="13"/>
      <c r="F49" s="13"/>
      <c r="G49" s="14">
        <v>33635.35</v>
      </c>
      <c r="H49" s="19"/>
      <c r="I49" s="19"/>
      <c r="J49" s="19"/>
      <c r="K49" s="20">
        <f>2364.65+35050</f>
        <v>37414.65</v>
      </c>
    </row>
    <row r="50" spans="1:11" ht="12.75">
      <c r="A50" s="11"/>
      <c r="B50" s="25"/>
      <c r="C50" s="12" t="s">
        <v>11</v>
      </c>
      <c r="D50" s="13">
        <v>11933.32</v>
      </c>
      <c r="E50" s="13"/>
      <c r="F50" s="13">
        <v>21702.03</v>
      </c>
      <c r="G50" s="14">
        <f>SUM(D50:F50)</f>
        <v>33635.35</v>
      </c>
      <c r="H50" s="21"/>
      <c r="I50" s="21">
        <v>0</v>
      </c>
      <c r="J50" s="21"/>
      <c r="K50" s="22">
        <f>SUM(H50:J50)</f>
        <v>0</v>
      </c>
    </row>
    <row r="51" spans="1:11" ht="12.75">
      <c r="A51" s="11" t="s">
        <v>8</v>
      </c>
      <c r="B51" s="24" t="s">
        <v>26</v>
      </c>
      <c r="C51" s="12" t="s">
        <v>10</v>
      </c>
      <c r="D51" s="13"/>
      <c r="E51" s="13"/>
      <c r="F51" s="13"/>
      <c r="G51" s="14">
        <v>2322290.12</v>
      </c>
      <c r="H51" s="19"/>
      <c r="I51" s="19"/>
      <c r="J51" s="19"/>
      <c r="K51" s="20">
        <v>2177709.88</v>
      </c>
    </row>
    <row r="52" spans="1:11" ht="12.75">
      <c r="A52" s="11"/>
      <c r="B52" s="25"/>
      <c r="C52" s="12" t="s">
        <v>11</v>
      </c>
      <c r="D52" s="13">
        <v>843305.61</v>
      </c>
      <c r="E52" s="13">
        <v>249433.11</v>
      </c>
      <c r="F52" s="13">
        <v>1229551.4</v>
      </c>
      <c r="G52" s="14">
        <f>SUM(D52:F52)</f>
        <v>2322290.12</v>
      </c>
      <c r="H52" s="21">
        <v>1262187.14</v>
      </c>
      <c r="I52" s="21">
        <v>429854.6</v>
      </c>
      <c r="J52" s="21">
        <v>486914.12</v>
      </c>
      <c r="K52" s="22">
        <f>SUM(H52:J52)</f>
        <v>2178955.86</v>
      </c>
    </row>
    <row r="53" spans="1:11" ht="12.75">
      <c r="A53" s="11" t="s">
        <v>15</v>
      </c>
      <c r="B53" s="29" t="s">
        <v>27</v>
      </c>
      <c r="C53" s="12" t="s">
        <v>10</v>
      </c>
      <c r="D53" s="13"/>
      <c r="E53" s="13"/>
      <c r="F53" s="13"/>
      <c r="G53" s="14">
        <v>399822.9</v>
      </c>
      <c r="H53" s="19"/>
      <c r="I53" s="19"/>
      <c r="J53" s="19"/>
      <c r="K53" s="20">
        <f>186337.1+200000</f>
        <v>386337.1</v>
      </c>
    </row>
    <row r="54" spans="1:11" ht="12.75">
      <c r="A54" s="11"/>
      <c r="B54" s="30"/>
      <c r="C54" s="12" t="s">
        <v>11</v>
      </c>
      <c r="D54" s="13">
        <v>168884.6</v>
      </c>
      <c r="E54" s="13">
        <v>0</v>
      </c>
      <c r="F54" s="13">
        <v>230938.3</v>
      </c>
      <c r="G54" s="14">
        <f>SUM(D54:F54)</f>
        <v>399822.9</v>
      </c>
      <c r="H54" s="21">
        <v>186161.1</v>
      </c>
      <c r="I54" s="21">
        <v>0</v>
      </c>
      <c r="J54" s="21"/>
      <c r="K54" s="22">
        <f>SUM(H54:J54)</f>
        <v>186161.1</v>
      </c>
    </row>
    <row r="55" spans="1:11" ht="12.75">
      <c r="A55" s="11" t="s">
        <v>8</v>
      </c>
      <c r="B55" s="24" t="s">
        <v>28</v>
      </c>
      <c r="C55" s="12" t="s">
        <v>10</v>
      </c>
      <c r="D55" s="13"/>
      <c r="E55" s="13"/>
      <c r="F55" s="13"/>
      <c r="G55" s="14">
        <v>119400.22</v>
      </c>
      <c r="H55" s="19"/>
      <c r="I55" s="19"/>
      <c r="J55" s="19"/>
      <c r="K55" s="20">
        <v>120599.78</v>
      </c>
    </row>
    <row r="56" spans="1:11" ht="12.75">
      <c r="A56" s="11"/>
      <c r="B56" s="25"/>
      <c r="C56" s="12" t="s">
        <v>11</v>
      </c>
      <c r="D56" s="13">
        <v>19421.82</v>
      </c>
      <c r="E56" s="13">
        <v>0</v>
      </c>
      <c r="F56" s="13">
        <v>99978.4</v>
      </c>
      <c r="G56" s="14">
        <f>SUM(D56:F56)</f>
        <v>119400.22</v>
      </c>
      <c r="H56" s="21"/>
      <c r="I56" s="21">
        <v>0</v>
      </c>
      <c r="J56" s="21"/>
      <c r="K56" s="22">
        <f>SUM(H56:J56)</f>
        <v>0</v>
      </c>
    </row>
    <row r="57" spans="1:11" ht="12.75">
      <c r="A57" s="11" t="s">
        <v>8</v>
      </c>
      <c r="B57" s="24" t="s">
        <v>29</v>
      </c>
      <c r="C57" s="12" t="s">
        <v>10</v>
      </c>
      <c r="D57" s="13"/>
      <c r="E57" s="13"/>
      <c r="F57" s="13"/>
      <c r="G57" s="14">
        <v>0</v>
      </c>
      <c r="H57" s="19"/>
      <c r="I57" s="19"/>
      <c r="J57" s="19"/>
      <c r="K57" s="20">
        <v>80000</v>
      </c>
    </row>
    <row r="58" spans="1:11" ht="12.75">
      <c r="A58" s="11"/>
      <c r="B58" s="25"/>
      <c r="C58" s="12" t="s">
        <v>11</v>
      </c>
      <c r="D58" s="13"/>
      <c r="E58" s="13"/>
      <c r="F58" s="13"/>
      <c r="G58" s="14">
        <f>SUM(D58:F58)</f>
        <v>0</v>
      </c>
      <c r="H58" s="21"/>
      <c r="I58" s="21">
        <v>0</v>
      </c>
      <c r="J58" s="21"/>
      <c r="K58" s="22">
        <f>SUM(H58:J58)</f>
        <v>0</v>
      </c>
    </row>
    <row r="59" spans="1:11" ht="12.75">
      <c r="A59" s="11" t="s">
        <v>8</v>
      </c>
      <c r="B59" s="24" t="s">
        <v>30</v>
      </c>
      <c r="C59" s="12" t="s">
        <v>10</v>
      </c>
      <c r="D59" s="13"/>
      <c r="E59" s="13"/>
      <c r="F59" s="13"/>
      <c r="G59" s="14">
        <v>265119.13</v>
      </c>
      <c r="H59" s="19"/>
      <c r="I59" s="19"/>
      <c r="J59" s="19"/>
      <c r="K59" s="20">
        <f>21340.87+237260</f>
        <v>258600.87</v>
      </c>
    </row>
    <row r="60" spans="1:11" ht="12.75">
      <c r="A60" s="11"/>
      <c r="B60" s="25"/>
      <c r="C60" s="12" t="s">
        <v>11</v>
      </c>
      <c r="D60" s="13">
        <v>53462.05</v>
      </c>
      <c r="E60" s="13">
        <v>92235.1</v>
      </c>
      <c r="F60" s="13">
        <v>119421.98</v>
      </c>
      <c r="G60" s="14">
        <f>SUM(D60:F60)</f>
        <v>265119.13</v>
      </c>
      <c r="H60" s="21"/>
      <c r="I60" s="21">
        <v>5840.66</v>
      </c>
      <c r="J60" s="21">
        <v>85291.64000000001</v>
      </c>
      <c r="K60" s="22">
        <f>SUM(H60:J60)</f>
        <v>91132.30000000002</v>
      </c>
    </row>
    <row r="61" spans="1:11" ht="12.75">
      <c r="A61" s="11" t="s">
        <v>8</v>
      </c>
      <c r="B61" s="24" t="s">
        <v>31</v>
      </c>
      <c r="C61" s="12" t="s">
        <v>10</v>
      </c>
      <c r="D61" s="13"/>
      <c r="E61" s="13"/>
      <c r="F61" s="13"/>
      <c r="G61" s="14">
        <v>2675648.79</v>
      </c>
      <c r="H61" s="19"/>
      <c r="I61" s="19"/>
      <c r="J61" s="19"/>
      <c r="K61" s="20">
        <f>1571351.21+2712000+850720</f>
        <v>5134071.21</v>
      </c>
    </row>
    <row r="62" spans="1:11" ht="12.75">
      <c r="A62" s="11"/>
      <c r="B62" s="25"/>
      <c r="C62" s="12" t="s">
        <v>11</v>
      </c>
      <c r="D62" s="13">
        <v>1150324.28</v>
      </c>
      <c r="E62" s="13">
        <v>228196.25</v>
      </c>
      <c r="F62" s="13">
        <v>1297128.26</v>
      </c>
      <c r="G62" s="14">
        <f>SUM(D62:F62)</f>
        <v>2675648.79</v>
      </c>
      <c r="H62" s="21">
        <v>1284072.46</v>
      </c>
      <c r="I62" s="21">
        <v>2976887.09</v>
      </c>
      <c r="J62" s="21">
        <v>822478.79</v>
      </c>
      <c r="K62" s="22">
        <f>SUM(H62:J62)</f>
        <v>5083438.34</v>
      </c>
    </row>
    <row r="63" spans="1:11" ht="12.75">
      <c r="A63" s="11" t="s">
        <v>8</v>
      </c>
      <c r="B63" s="24" t="s">
        <v>32</v>
      </c>
      <c r="C63" s="12" t="s">
        <v>10</v>
      </c>
      <c r="D63" s="13"/>
      <c r="E63" s="13"/>
      <c r="F63" s="13"/>
      <c r="G63" s="14">
        <v>74100.33</v>
      </c>
      <c r="H63" s="19"/>
      <c r="I63" s="19"/>
      <c r="J63" s="19"/>
      <c r="K63" s="20">
        <f>58459.67+61130</f>
        <v>119589.67</v>
      </c>
    </row>
    <row r="64" spans="1:11" ht="12.75">
      <c r="A64" s="11"/>
      <c r="B64" s="25"/>
      <c r="C64" s="12" t="s">
        <v>11</v>
      </c>
      <c r="D64" s="13">
        <v>26565.07</v>
      </c>
      <c r="E64" s="13"/>
      <c r="F64" s="13">
        <v>47535.26</v>
      </c>
      <c r="G64" s="14">
        <f>SUM(D64:F64)</f>
        <v>74100.33</v>
      </c>
      <c r="H64" s="21">
        <v>19585.83</v>
      </c>
      <c r="I64" s="21">
        <v>0</v>
      </c>
      <c r="J64" s="21"/>
      <c r="K64" s="22">
        <f>SUM(H64:J64)</f>
        <v>19585.83</v>
      </c>
    </row>
    <row r="65" spans="1:11" ht="12.75">
      <c r="A65" s="11" t="s">
        <v>8</v>
      </c>
      <c r="B65" s="24" t="s">
        <v>14</v>
      </c>
      <c r="C65" s="12" t="s">
        <v>10</v>
      </c>
      <c r="D65" s="13"/>
      <c r="E65" s="13"/>
      <c r="F65" s="13"/>
      <c r="G65" s="14">
        <v>350652.56</v>
      </c>
      <c r="H65" s="19"/>
      <c r="I65" s="19"/>
      <c r="J65" s="19"/>
      <c r="K65" s="20">
        <f>417627.44+443630</f>
        <v>861257.44</v>
      </c>
    </row>
    <row r="66" spans="1:11" ht="12.75">
      <c r="A66" s="11"/>
      <c r="B66" s="25"/>
      <c r="C66" s="12" t="s">
        <v>11</v>
      </c>
      <c r="D66" s="13"/>
      <c r="E66" s="13">
        <v>350652.56</v>
      </c>
      <c r="F66" s="13"/>
      <c r="G66" s="14">
        <f>SUM(D66:F66)</f>
        <v>350652.56</v>
      </c>
      <c r="H66" s="21">
        <v>233768.38</v>
      </c>
      <c r="I66" s="21">
        <v>0</v>
      </c>
      <c r="J66" s="21">
        <v>617816.79</v>
      </c>
      <c r="K66" s="22">
        <f>SUM(H66:J66)</f>
        <v>851585.17</v>
      </c>
    </row>
  </sheetData>
  <sheetProtection/>
  <mergeCells count="28"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2:B33"/>
    <mergeCell ref="B57:B58"/>
    <mergeCell ref="B35:B36"/>
    <mergeCell ref="B37:B38"/>
    <mergeCell ref="B39:B40"/>
    <mergeCell ref="B41:B42"/>
    <mergeCell ref="B43:B44"/>
    <mergeCell ref="B45:B46"/>
    <mergeCell ref="B59:B60"/>
    <mergeCell ref="B61:B62"/>
    <mergeCell ref="B63:B64"/>
    <mergeCell ref="B65:B66"/>
    <mergeCell ref="A8:K8"/>
    <mergeCell ref="B47:B48"/>
    <mergeCell ref="B49:B50"/>
    <mergeCell ref="B51:B52"/>
    <mergeCell ref="B53:B54"/>
    <mergeCell ref="B55:B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:K3"/>
    </sheetView>
  </sheetViews>
  <sheetFormatPr defaultColWidth="9.140625" defaultRowHeight="12.75"/>
  <cols>
    <col min="5" max="5" width="61.28125" style="0" customWidth="1"/>
    <col min="6" max="6" width="10.140625" style="0" customWidth="1"/>
    <col min="7" max="7" width="11.140625" style="0" customWidth="1"/>
    <col min="8" max="8" width="11.57421875" style="0" customWidth="1"/>
    <col min="9" max="9" width="11.8515625" style="0" customWidth="1"/>
  </cols>
  <sheetData>
    <row r="1" ht="12.75">
      <c r="A1" t="s">
        <v>0</v>
      </c>
    </row>
    <row r="3" spans="1:11" ht="12.75" customHeight="1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5" ht="12.75" customHeight="1"/>
    <row r="6" spans="4:9" ht="22.5">
      <c r="D6" s="1" t="s">
        <v>1</v>
      </c>
      <c r="E6" s="1" t="s">
        <v>2</v>
      </c>
      <c r="F6" s="17" t="s">
        <v>39</v>
      </c>
      <c r="G6" s="17" t="s">
        <v>40</v>
      </c>
      <c r="H6" s="17" t="s">
        <v>41</v>
      </c>
      <c r="I6" s="18" t="s">
        <v>42</v>
      </c>
    </row>
    <row r="7" spans="4:9" ht="12.75" customHeight="1">
      <c r="D7" s="44">
        <v>1</v>
      </c>
      <c r="E7" s="45" t="s">
        <v>7</v>
      </c>
      <c r="F7" s="3"/>
      <c r="G7" s="3"/>
      <c r="H7" s="3"/>
      <c r="I7" s="3"/>
    </row>
    <row r="8" spans="4:9" ht="12.75">
      <c r="D8" s="46" t="s">
        <v>8</v>
      </c>
      <c r="E8" s="47" t="s">
        <v>9</v>
      </c>
      <c r="F8" s="37"/>
      <c r="G8" s="37"/>
      <c r="H8" s="37"/>
      <c r="I8" s="38">
        <v>885.49</v>
      </c>
    </row>
    <row r="9" spans="4:9" ht="12.75" customHeight="1">
      <c r="D9" s="46"/>
      <c r="E9" s="48"/>
      <c r="F9" s="39">
        <v>512.82</v>
      </c>
      <c r="G9" s="39"/>
      <c r="H9" s="39">
        <v>372.67</v>
      </c>
      <c r="I9" s="40">
        <f>F9+G9+H9</f>
        <v>885.49</v>
      </c>
    </row>
    <row r="10" spans="4:9" ht="12.75">
      <c r="D10" s="46" t="s">
        <v>8</v>
      </c>
      <c r="E10" s="47" t="s">
        <v>12</v>
      </c>
      <c r="F10" s="4"/>
      <c r="G10" s="37"/>
      <c r="H10" s="37"/>
      <c r="I10" s="38">
        <v>342373.49</v>
      </c>
    </row>
    <row r="11" spans="4:9" ht="12.75" customHeight="1">
      <c r="D11" s="46"/>
      <c r="E11" s="48"/>
      <c r="F11" s="5">
        <v>106469.02</v>
      </c>
      <c r="G11" s="39">
        <f>54241.58-54241.58</f>
        <v>0</v>
      </c>
      <c r="H11" s="41">
        <v>235904.47</v>
      </c>
      <c r="I11" s="40">
        <f>F11+G11+H11</f>
        <v>342373.49</v>
      </c>
    </row>
    <row r="12" spans="4:9" ht="12.75">
      <c r="D12" s="46" t="s">
        <v>8</v>
      </c>
      <c r="E12" s="47" t="s">
        <v>13</v>
      </c>
      <c r="F12" s="4"/>
      <c r="G12" s="37"/>
      <c r="H12" s="37"/>
      <c r="I12" s="38">
        <v>184675.32</v>
      </c>
    </row>
    <row r="13" spans="4:9" ht="12.75" customHeight="1">
      <c r="D13" s="46"/>
      <c r="E13" s="48"/>
      <c r="F13" s="5">
        <v>50594.81</v>
      </c>
      <c r="G13" s="39">
        <v>89387.24</v>
      </c>
      <c r="H13" s="39">
        <v>44693.27</v>
      </c>
      <c r="I13" s="40">
        <f>F13+G13+H13</f>
        <v>184675.31999999998</v>
      </c>
    </row>
    <row r="14" spans="4:9" ht="12.75">
      <c r="D14" s="46" t="s">
        <v>8</v>
      </c>
      <c r="E14" s="49" t="s">
        <v>14</v>
      </c>
      <c r="F14" s="37"/>
      <c r="G14" s="37"/>
      <c r="H14" s="37"/>
      <c r="I14" s="38">
        <v>92687.54</v>
      </c>
    </row>
    <row r="15" spans="4:9" ht="12.75" customHeight="1">
      <c r="D15" s="46"/>
      <c r="E15" s="50"/>
      <c r="F15" s="39">
        <v>33829.72</v>
      </c>
      <c r="G15" s="39">
        <v>58857.82</v>
      </c>
      <c r="H15" s="39"/>
      <c r="I15" s="40">
        <f>F15+G15+H15</f>
        <v>92687.54000000001</v>
      </c>
    </row>
    <row r="16" spans="4:9" ht="12.75">
      <c r="D16" s="46" t="s">
        <v>15</v>
      </c>
      <c r="E16" s="49" t="s">
        <v>16</v>
      </c>
      <c r="F16" s="37"/>
      <c r="G16" s="37"/>
      <c r="H16" s="37"/>
      <c r="I16" s="38">
        <v>9226</v>
      </c>
    </row>
    <row r="17" spans="4:9" ht="12.75" customHeight="1">
      <c r="D17" s="46"/>
      <c r="E17" s="50"/>
      <c r="F17" s="39"/>
      <c r="G17" s="39">
        <v>9226</v>
      </c>
      <c r="H17" s="39"/>
      <c r="I17" s="40">
        <f>F17+G17+H17</f>
        <v>9226</v>
      </c>
    </row>
    <row r="18" spans="4:9" ht="12.75">
      <c r="D18" s="46" t="s">
        <v>15</v>
      </c>
      <c r="E18" s="49" t="s">
        <v>17</v>
      </c>
      <c r="F18" s="37"/>
      <c r="G18" s="37"/>
      <c r="H18" s="37"/>
      <c r="I18" s="38">
        <v>0</v>
      </c>
    </row>
    <row r="19" spans="4:9" ht="12.75" customHeight="1">
      <c r="D19" s="46"/>
      <c r="E19" s="50"/>
      <c r="F19" s="39"/>
      <c r="G19" s="39"/>
      <c r="H19" s="39"/>
      <c r="I19" s="40">
        <f>F19+G19+H19</f>
        <v>0</v>
      </c>
    </row>
    <row r="20" spans="4:9" ht="12.75">
      <c r="D20" s="46" t="s">
        <v>15</v>
      </c>
      <c r="E20" s="49" t="s">
        <v>18</v>
      </c>
      <c r="F20" s="37"/>
      <c r="G20" s="37"/>
      <c r="H20" s="37"/>
      <c r="I20" s="38">
        <v>15436</v>
      </c>
    </row>
    <row r="21" spans="4:9" ht="12.75" customHeight="1">
      <c r="D21" s="46"/>
      <c r="E21" s="50"/>
      <c r="F21" s="39"/>
      <c r="G21" s="39">
        <v>15436</v>
      </c>
      <c r="H21" s="39"/>
      <c r="I21" s="40">
        <f>F21+G21+H21</f>
        <v>15436</v>
      </c>
    </row>
    <row r="22" spans="4:9" ht="12.75">
      <c r="D22" s="46" t="s">
        <v>15</v>
      </c>
      <c r="E22" s="49" t="s">
        <v>19</v>
      </c>
      <c r="F22" s="37"/>
      <c r="G22" s="37"/>
      <c r="H22" s="37"/>
      <c r="I22" s="38">
        <v>3536</v>
      </c>
    </row>
    <row r="23" spans="4:9" ht="12.75" customHeight="1">
      <c r="D23" s="46"/>
      <c r="E23" s="50"/>
      <c r="F23" s="39"/>
      <c r="G23" s="39">
        <v>3536</v>
      </c>
      <c r="H23" s="39"/>
      <c r="I23" s="40">
        <f>F23+G23+H23</f>
        <v>3536</v>
      </c>
    </row>
    <row r="24" spans="4:9" ht="12.75">
      <c r="D24" s="46" t="s">
        <v>15</v>
      </c>
      <c r="E24" s="49" t="s">
        <v>20</v>
      </c>
      <c r="F24" s="37"/>
      <c r="G24" s="37"/>
      <c r="H24" s="37"/>
      <c r="I24" s="38">
        <v>55689</v>
      </c>
    </row>
    <row r="25" spans="4:9" ht="12.75">
      <c r="D25" s="46"/>
      <c r="E25" s="50"/>
      <c r="F25" s="39"/>
      <c r="G25" s="39">
        <v>55689</v>
      </c>
      <c r="H25" s="39"/>
      <c r="I25" s="40">
        <f>F25+G25+H25</f>
        <v>55689</v>
      </c>
    </row>
    <row r="26" spans="4:9" ht="12.75">
      <c r="D26" s="46" t="s">
        <v>15</v>
      </c>
      <c r="E26" s="49" t="s">
        <v>21</v>
      </c>
      <c r="F26" s="37"/>
      <c r="G26" s="37"/>
      <c r="H26" s="37"/>
      <c r="I26" s="38">
        <v>0</v>
      </c>
    </row>
    <row r="27" spans="4:9" ht="12.75">
      <c r="D27" s="46"/>
      <c r="E27" s="50"/>
      <c r="F27" s="39"/>
      <c r="G27" s="39"/>
      <c r="H27" s="39"/>
      <c r="I27" s="40">
        <f>F27+G27+H27</f>
        <v>0</v>
      </c>
    </row>
    <row r="28" spans="4:9" ht="12.75" customHeight="1">
      <c r="D28" s="46"/>
      <c r="E28" s="51" t="s">
        <v>43</v>
      </c>
      <c r="F28" s="42"/>
      <c r="G28" s="42"/>
      <c r="H28" s="42"/>
      <c r="I28" s="42">
        <f>I8+I10+I12+I14+I16+I18+I20+I22+I24+I26</f>
        <v>704508.8400000001</v>
      </c>
    </row>
    <row r="29" spans="4:9" ht="12.75">
      <c r="D29" s="46"/>
      <c r="E29" s="51" t="s">
        <v>44</v>
      </c>
      <c r="F29" s="5">
        <f>F9+F11+F13+F15+F17+F19+F21+F23+F25+F27</f>
        <v>191406.37000000002</v>
      </c>
      <c r="G29" s="5">
        <f>G9+G11+G13+G15+G17+G19+G21+G23+G25+G27</f>
        <v>232132.06</v>
      </c>
      <c r="H29" s="5">
        <f>H9+H11+H13+H15+H17+H19+H21+H23+H25+H27</f>
        <v>280970.41000000003</v>
      </c>
      <c r="I29" s="5">
        <f>I9+I11+I13+I15+I17+I19+I21+I23+I25+I27</f>
        <v>704508.84</v>
      </c>
    </row>
    <row r="30" spans="4:9" ht="12.75">
      <c r="D30" s="44">
        <v>2</v>
      </c>
      <c r="E30" s="45" t="s">
        <v>22</v>
      </c>
      <c r="F30" s="6"/>
      <c r="G30" s="6"/>
      <c r="H30" s="6"/>
      <c r="I30" s="6"/>
    </row>
    <row r="31" spans="4:9" ht="12.75" customHeight="1">
      <c r="D31" s="46" t="s">
        <v>15</v>
      </c>
      <c r="E31" s="47" t="s">
        <v>23</v>
      </c>
      <c r="F31" s="37"/>
      <c r="G31" s="37"/>
      <c r="H31" s="37"/>
      <c r="I31" s="38">
        <v>146235.94</v>
      </c>
    </row>
    <row r="32" spans="4:9" ht="12.75">
      <c r="D32" s="46"/>
      <c r="E32" s="48"/>
      <c r="F32" s="39">
        <v>65829.95</v>
      </c>
      <c r="G32" s="39">
        <v>425.99</v>
      </c>
      <c r="H32" s="39">
        <v>79980</v>
      </c>
      <c r="I32" s="40">
        <f>F32+G32+H32</f>
        <v>146235.94</v>
      </c>
    </row>
    <row r="33" spans="4:9" ht="12.75" customHeight="1">
      <c r="D33" s="44">
        <v>3</v>
      </c>
      <c r="E33" s="45" t="s">
        <v>24</v>
      </c>
      <c r="F33" s="6"/>
      <c r="G33" s="6"/>
      <c r="H33" s="6"/>
      <c r="I33" s="6"/>
    </row>
    <row r="34" spans="4:9" ht="12.75">
      <c r="D34" s="46" t="s">
        <v>8</v>
      </c>
      <c r="E34" s="49" t="s">
        <v>12</v>
      </c>
      <c r="F34" s="37"/>
      <c r="G34" s="37"/>
      <c r="H34" s="37"/>
      <c r="I34" s="43">
        <v>2819.39</v>
      </c>
    </row>
    <row r="35" spans="4:9" ht="12.75" customHeight="1">
      <c r="D35" s="46"/>
      <c r="E35" s="50"/>
      <c r="F35" s="39"/>
      <c r="G35" s="39"/>
      <c r="H35" s="39">
        <v>2819.39</v>
      </c>
      <c r="I35" s="40">
        <f>F35+G35+H35</f>
        <v>2819.39</v>
      </c>
    </row>
    <row r="36" spans="4:9" ht="12.75">
      <c r="D36" s="46" t="s">
        <v>8</v>
      </c>
      <c r="E36" s="49" t="s">
        <v>25</v>
      </c>
      <c r="F36" s="37"/>
      <c r="G36" s="37"/>
      <c r="H36" s="37"/>
      <c r="I36" s="43">
        <v>10189.68</v>
      </c>
    </row>
    <row r="37" spans="4:9" ht="12.75" customHeight="1">
      <c r="D37" s="46"/>
      <c r="E37" s="50"/>
      <c r="F37" s="39">
        <v>10189.68</v>
      </c>
      <c r="G37" s="39"/>
      <c r="H37" s="39"/>
      <c r="I37" s="40">
        <f>F37+G37+H37</f>
        <v>10189.68</v>
      </c>
    </row>
    <row r="38" spans="4:9" ht="12.75">
      <c r="D38" s="46" t="s">
        <v>15</v>
      </c>
      <c r="E38" s="49" t="s">
        <v>16</v>
      </c>
      <c r="F38" s="37"/>
      <c r="G38" s="37"/>
      <c r="H38" s="37"/>
      <c r="I38" s="38">
        <v>9226</v>
      </c>
    </row>
    <row r="39" spans="4:9" ht="12.75" customHeight="1">
      <c r="D39" s="46"/>
      <c r="E39" s="50"/>
      <c r="F39" s="39"/>
      <c r="G39" s="39"/>
      <c r="H39" s="39">
        <v>9226</v>
      </c>
      <c r="I39" s="40">
        <f>F39+G39+H39</f>
        <v>9226</v>
      </c>
    </row>
    <row r="40" spans="4:9" ht="12.75">
      <c r="D40" s="46" t="s">
        <v>15</v>
      </c>
      <c r="E40" s="49" t="s">
        <v>17</v>
      </c>
      <c r="F40" s="37"/>
      <c r="G40" s="37"/>
      <c r="H40" s="37"/>
      <c r="I40" s="38">
        <v>42315</v>
      </c>
    </row>
    <row r="41" spans="4:9" ht="12.75" customHeight="1">
      <c r="D41" s="46"/>
      <c r="E41" s="50"/>
      <c r="F41" s="39">
        <v>42315</v>
      </c>
      <c r="G41" s="39"/>
      <c r="H41" s="39"/>
      <c r="I41" s="40">
        <f>F41+G41+H41</f>
        <v>42315</v>
      </c>
    </row>
    <row r="42" spans="4:9" ht="12.75">
      <c r="D42" s="46" t="s">
        <v>15</v>
      </c>
      <c r="E42" s="49" t="s">
        <v>18</v>
      </c>
      <c r="F42" s="37"/>
      <c r="G42" s="37"/>
      <c r="H42" s="37"/>
      <c r="I42" s="38">
        <v>184542.49</v>
      </c>
    </row>
    <row r="43" spans="4:9" ht="12.75" customHeight="1">
      <c r="D43" s="46"/>
      <c r="E43" s="50"/>
      <c r="F43" s="39">
        <v>53340</v>
      </c>
      <c r="G43" s="39">
        <v>50505.49</v>
      </c>
      <c r="H43" s="39">
        <v>80697</v>
      </c>
      <c r="I43" s="40">
        <f>F43+G43+H43</f>
        <v>184542.49</v>
      </c>
    </row>
    <row r="44" spans="4:9" ht="12.75">
      <c r="D44" s="46" t="s">
        <v>15</v>
      </c>
      <c r="E44" s="49" t="s">
        <v>19</v>
      </c>
      <c r="F44" s="37"/>
      <c r="G44" s="37"/>
      <c r="H44" s="37"/>
      <c r="I44" s="38">
        <v>65400.4</v>
      </c>
    </row>
    <row r="45" spans="4:9" ht="12.75" customHeight="1">
      <c r="D45" s="46"/>
      <c r="E45" s="50"/>
      <c r="F45" s="39">
        <v>29784.4</v>
      </c>
      <c r="G45" s="39"/>
      <c r="H45" s="39">
        <v>35616</v>
      </c>
      <c r="I45" s="40">
        <f>F45+G45+H45</f>
        <v>65400.4</v>
      </c>
    </row>
    <row r="46" spans="4:9" ht="12.75">
      <c r="D46" s="46" t="s">
        <v>15</v>
      </c>
      <c r="E46" s="49" t="s">
        <v>20</v>
      </c>
      <c r="F46" s="37"/>
      <c r="G46" s="37"/>
      <c r="H46" s="37"/>
      <c r="I46" s="38">
        <v>454578.47</v>
      </c>
    </row>
    <row r="47" spans="4:9" ht="12.75" customHeight="1">
      <c r="D47" s="46"/>
      <c r="E47" s="50"/>
      <c r="F47" s="39">
        <v>259294</v>
      </c>
      <c r="G47" s="39">
        <v>21494</v>
      </c>
      <c r="H47" s="39">
        <v>173790.47</v>
      </c>
      <c r="I47" s="40">
        <f>F47+G47+H47</f>
        <v>454578.47</v>
      </c>
    </row>
    <row r="48" spans="4:9" ht="12.75">
      <c r="D48" s="46" t="s">
        <v>15</v>
      </c>
      <c r="E48" s="49" t="s">
        <v>21</v>
      </c>
      <c r="F48" s="37"/>
      <c r="G48" s="37"/>
      <c r="H48" s="37"/>
      <c r="I48" s="38">
        <v>33436</v>
      </c>
    </row>
    <row r="49" spans="4:9" ht="12.75" customHeight="1">
      <c r="D49" s="46"/>
      <c r="E49" s="50"/>
      <c r="F49" s="39">
        <v>17563</v>
      </c>
      <c r="G49" s="39"/>
      <c r="H49" s="39">
        <v>15873</v>
      </c>
      <c r="I49" s="40">
        <f>F49+G49+H49</f>
        <v>33436</v>
      </c>
    </row>
    <row r="50" spans="4:9" ht="12.75">
      <c r="D50" s="46" t="s">
        <v>8</v>
      </c>
      <c r="E50" s="49" t="s">
        <v>26</v>
      </c>
      <c r="F50" s="37"/>
      <c r="G50" s="37"/>
      <c r="H50" s="37"/>
      <c r="I50" s="38">
        <v>2846764.33</v>
      </c>
    </row>
    <row r="51" spans="4:9" ht="12.75" customHeight="1">
      <c r="D51" s="46"/>
      <c r="E51" s="50"/>
      <c r="F51" s="39">
        <v>2589926.18</v>
      </c>
      <c r="G51" s="39">
        <v>198367.77</v>
      </c>
      <c r="H51" s="39">
        <v>58470.38</v>
      </c>
      <c r="I51" s="40">
        <f>F51+G51+H51</f>
        <v>2846764.33</v>
      </c>
    </row>
    <row r="52" spans="4:9" ht="12.75">
      <c r="D52" s="46" t="s">
        <v>15</v>
      </c>
      <c r="E52" s="49" t="s">
        <v>27</v>
      </c>
      <c r="F52" s="37"/>
      <c r="G52" s="37"/>
      <c r="H52" s="37"/>
      <c r="I52" s="38">
        <v>419672</v>
      </c>
    </row>
    <row r="53" spans="4:9" ht="12.75" customHeight="1">
      <c r="D53" s="46"/>
      <c r="E53" s="50"/>
      <c r="F53" s="39">
        <v>118604</v>
      </c>
      <c r="G53" s="39"/>
      <c r="H53" s="39">
        <v>301068</v>
      </c>
      <c r="I53" s="40">
        <f>F53+G53+H53</f>
        <v>419672</v>
      </c>
    </row>
    <row r="54" spans="4:9" ht="12.75">
      <c r="D54" s="46" t="s">
        <v>8</v>
      </c>
      <c r="E54" s="49" t="s">
        <v>28</v>
      </c>
      <c r="F54" s="37"/>
      <c r="G54" s="37"/>
      <c r="H54" s="37"/>
      <c r="I54" s="38">
        <v>182322.28</v>
      </c>
    </row>
    <row r="55" spans="4:9" ht="12.75" customHeight="1">
      <c r="D55" s="46"/>
      <c r="E55" s="50"/>
      <c r="F55" s="39">
        <v>50835.37</v>
      </c>
      <c r="G55" s="39">
        <v>51736.95</v>
      </c>
      <c r="H55" s="39">
        <v>79749.96</v>
      </c>
      <c r="I55" s="40">
        <f>F55+G55+H55</f>
        <v>182322.28000000003</v>
      </c>
    </row>
    <row r="56" spans="4:9" ht="12.75">
      <c r="D56" s="46" t="s">
        <v>8</v>
      </c>
      <c r="E56" s="49" t="s">
        <v>29</v>
      </c>
      <c r="F56" s="37"/>
      <c r="G56" s="37"/>
      <c r="H56" s="37"/>
      <c r="I56" s="38">
        <v>0</v>
      </c>
    </row>
    <row r="57" spans="4:9" ht="12.75" customHeight="1">
      <c r="D57" s="46"/>
      <c r="E57" s="50"/>
      <c r="F57" s="39"/>
      <c r="G57" s="39"/>
      <c r="H57" s="39"/>
      <c r="I57" s="40">
        <f>F57+G57+H57</f>
        <v>0</v>
      </c>
    </row>
    <row r="58" spans="4:9" ht="12.75">
      <c r="D58" s="46" t="s">
        <v>8</v>
      </c>
      <c r="E58" s="49" t="s">
        <v>30</v>
      </c>
      <c r="F58" s="37"/>
      <c r="G58" s="37"/>
      <c r="H58" s="37"/>
      <c r="I58" s="38">
        <v>278718.56</v>
      </c>
    </row>
    <row r="59" spans="4:9" ht="12.75" customHeight="1">
      <c r="D59" s="46"/>
      <c r="E59" s="50"/>
      <c r="F59" s="39">
        <v>178490.7</v>
      </c>
      <c r="G59" s="39">
        <v>37433.39</v>
      </c>
      <c r="H59" s="39">
        <v>62794.47</v>
      </c>
      <c r="I59" s="40">
        <f>F59+G59+H59</f>
        <v>278718.56000000006</v>
      </c>
    </row>
    <row r="60" spans="4:9" ht="12.75">
      <c r="D60" s="46" t="s">
        <v>8</v>
      </c>
      <c r="E60" s="49" t="s">
        <v>31</v>
      </c>
      <c r="F60" s="37"/>
      <c r="G60" s="37"/>
      <c r="H60" s="37"/>
      <c r="I60" s="38">
        <v>3509778.42</v>
      </c>
    </row>
    <row r="61" spans="4:9" ht="12.75" customHeight="1">
      <c r="D61" s="46"/>
      <c r="E61" s="50"/>
      <c r="F61" s="39">
        <v>2045999.04</v>
      </c>
      <c r="G61" s="39">
        <v>1438724.31</v>
      </c>
      <c r="H61" s="39">
        <v>25055.07</v>
      </c>
      <c r="I61" s="40">
        <f>F61+G61+H61</f>
        <v>3509778.42</v>
      </c>
    </row>
    <row r="62" spans="4:9" ht="12.75">
      <c r="D62" s="46" t="s">
        <v>8</v>
      </c>
      <c r="E62" s="49" t="s">
        <v>32</v>
      </c>
      <c r="F62" s="37"/>
      <c r="G62" s="37"/>
      <c r="H62" s="37"/>
      <c r="I62" s="38">
        <v>562929.97</v>
      </c>
    </row>
    <row r="63" spans="4:9" ht="12.75">
      <c r="D63" s="46"/>
      <c r="E63" s="50"/>
      <c r="F63" s="39">
        <v>46889.53</v>
      </c>
      <c r="G63" s="39">
        <v>516040.44</v>
      </c>
      <c r="H63" s="39"/>
      <c r="I63" s="40">
        <f>F63+G63+H63</f>
        <v>562929.97</v>
      </c>
    </row>
    <row r="64" spans="4:9" ht="12.75">
      <c r="D64" s="46" t="s">
        <v>8</v>
      </c>
      <c r="E64" s="49" t="s">
        <v>14</v>
      </c>
      <c r="F64" s="37"/>
      <c r="G64" s="37"/>
      <c r="H64" s="37"/>
      <c r="I64" s="38">
        <v>282261.56</v>
      </c>
    </row>
    <row r="65" spans="4:9" ht="12.75">
      <c r="D65" s="46"/>
      <c r="E65" s="50"/>
      <c r="F65" s="39"/>
      <c r="G65" s="39"/>
      <c r="H65" s="39">
        <v>282261.56</v>
      </c>
      <c r="I65" s="40">
        <f>F65+G65+H65</f>
        <v>282261.56</v>
      </c>
    </row>
  </sheetData>
  <sheetProtection/>
  <mergeCells count="28">
    <mergeCell ref="E60:E61"/>
    <mergeCell ref="E62:E63"/>
    <mergeCell ref="E64:E65"/>
    <mergeCell ref="A3:K3"/>
    <mergeCell ref="E48:E49"/>
    <mergeCell ref="E50:E51"/>
    <mergeCell ref="E52:E53"/>
    <mergeCell ref="E54:E55"/>
    <mergeCell ref="E56:E57"/>
    <mergeCell ref="E58:E59"/>
    <mergeCell ref="E36:E37"/>
    <mergeCell ref="E38:E39"/>
    <mergeCell ref="E40:E41"/>
    <mergeCell ref="E42:E43"/>
    <mergeCell ref="E44:E45"/>
    <mergeCell ref="E46:E47"/>
    <mergeCell ref="E20:E21"/>
    <mergeCell ref="E22:E23"/>
    <mergeCell ref="E24:E25"/>
    <mergeCell ref="E26:E27"/>
    <mergeCell ref="E31:E32"/>
    <mergeCell ref="E34:E35"/>
    <mergeCell ref="E8:E9"/>
    <mergeCell ref="E10:E11"/>
    <mergeCell ref="E12:E13"/>
    <mergeCell ref="E14:E15"/>
    <mergeCell ref="E16:E17"/>
    <mergeCell ref="E18:E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3" max="3" width="61.00390625" style="0" customWidth="1"/>
    <col min="4" max="4" width="10.421875" style="0" customWidth="1"/>
    <col min="5" max="5" width="11.00390625" style="0" customWidth="1"/>
    <col min="6" max="6" width="11.140625" style="0" customWidth="1"/>
    <col min="7" max="7" width="10.00390625" style="0" bestFit="1" customWidth="1"/>
  </cols>
  <sheetData>
    <row r="1" ht="12.75">
      <c r="A1" t="s">
        <v>0</v>
      </c>
    </row>
    <row r="3" ht="12.75">
      <c r="A3" t="s">
        <v>50</v>
      </c>
    </row>
    <row r="6" spans="2:7" ht="22.5">
      <c r="B6" s="52" t="s">
        <v>1</v>
      </c>
      <c r="C6" s="52" t="s">
        <v>2</v>
      </c>
      <c r="D6" s="17" t="s">
        <v>46</v>
      </c>
      <c r="E6" s="17" t="s">
        <v>47</v>
      </c>
      <c r="F6" s="17" t="s">
        <v>48</v>
      </c>
      <c r="G6" s="18" t="s">
        <v>49</v>
      </c>
    </row>
    <row r="7" spans="2:7" ht="12.75">
      <c r="B7" s="53">
        <v>1</v>
      </c>
      <c r="C7" s="53" t="s">
        <v>7</v>
      </c>
      <c r="D7" s="3"/>
      <c r="E7" s="3"/>
      <c r="F7" s="3"/>
      <c r="G7" s="3"/>
    </row>
    <row r="8" spans="2:7" ht="12.75">
      <c r="B8" s="54" t="s">
        <v>8</v>
      </c>
      <c r="C8" s="49" t="s">
        <v>9</v>
      </c>
      <c r="D8" s="37"/>
      <c r="E8" s="37"/>
      <c r="F8" s="37"/>
      <c r="G8" s="20">
        <f>1589.56+1000</f>
        <v>2589.56</v>
      </c>
    </row>
    <row r="9" spans="2:7" ht="12.75">
      <c r="B9" s="54"/>
      <c r="C9" s="50"/>
      <c r="D9" s="39"/>
      <c r="E9" s="39">
        <v>1025.51</v>
      </c>
      <c r="F9" s="39">
        <v>1375.72</v>
      </c>
      <c r="G9" s="22">
        <f>D9+E9+F9</f>
        <v>2401.23</v>
      </c>
    </row>
    <row r="10" spans="2:7" ht="12.75">
      <c r="B10" s="54" t="s">
        <v>8</v>
      </c>
      <c r="C10" s="49" t="s">
        <v>12</v>
      </c>
      <c r="D10" s="37"/>
      <c r="E10" s="37"/>
      <c r="F10" s="37"/>
      <c r="G10" s="20">
        <f>73744.31+65000+75720</f>
        <v>214464.31</v>
      </c>
    </row>
    <row r="11" spans="2:7" ht="12.75">
      <c r="B11" s="54"/>
      <c r="C11" s="50"/>
      <c r="D11" s="39">
        <v>72665.14</v>
      </c>
      <c r="E11" s="39">
        <v>65895.42</v>
      </c>
      <c r="F11" s="39">
        <v>75865.13</v>
      </c>
      <c r="G11" s="22">
        <f>D11+E11+F11</f>
        <v>214425.69</v>
      </c>
    </row>
    <row r="12" spans="2:7" ht="12.75">
      <c r="B12" s="54" t="s">
        <v>8</v>
      </c>
      <c r="C12" s="49" t="s">
        <v>13</v>
      </c>
      <c r="D12" s="37"/>
      <c r="E12" s="37"/>
      <c r="F12" s="37"/>
      <c r="G12" s="20">
        <f>134200+69555.06+89410+89410+19800</f>
        <v>402375.06</v>
      </c>
    </row>
    <row r="13" spans="2:7" ht="12.75">
      <c r="B13" s="54"/>
      <c r="C13" s="50"/>
      <c r="D13" s="39">
        <v>89386.54</v>
      </c>
      <c r="E13" s="39">
        <v>89386.54</v>
      </c>
      <c r="F13" s="39">
        <v>223466.35</v>
      </c>
      <c r="G13" s="22">
        <f>D13+E13+F13</f>
        <v>402239.43</v>
      </c>
    </row>
    <row r="14" spans="2:7" ht="12.75">
      <c r="B14" s="54" t="s">
        <v>8</v>
      </c>
      <c r="C14" s="49" t="s">
        <v>14</v>
      </c>
      <c r="D14" s="37"/>
      <c r="E14" s="37"/>
      <c r="F14" s="37"/>
      <c r="G14" s="20">
        <f>66810+42290+6993.58+79650</f>
        <v>195743.58000000002</v>
      </c>
    </row>
    <row r="15" spans="2:7" ht="12.75">
      <c r="B15" s="54"/>
      <c r="C15" s="50"/>
      <c r="D15" s="39">
        <v>42038.58</v>
      </c>
      <c r="E15" s="39">
        <v>67265.21</v>
      </c>
      <c r="F15" s="39">
        <v>84081.51</v>
      </c>
      <c r="G15" s="22">
        <f>D15+E15+F15</f>
        <v>193385.3</v>
      </c>
    </row>
    <row r="16" spans="2:7" ht="12.75">
      <c r="B16" s="54" t="s">
        <v>15</v>
      </c>
      <c r="C16" s="49" t="s">
        <v>16</v>
      </c>
      <c r="D16" s="37"/>
      <c r="E16" s="37"/>
      <c r="F16" s="37"/>
      <c r="G16" s="20">
        <f>7240+18500</f>
        <v>25740</v>
      </c>
    </row>
    <row r="17" spans="2:7" ht="12.75">
      <c r="B17" s="54"/>
      <c r="C17" s="50"/>
      <c r="D17" s="39"/>
      <c r="E17" s="39"/>
      <c r="F17" s="39">
        <v>25584</v>
      </c>
      <c r="G17" s="22">
        <f>D17+E17+F17</f>
        <v>25584</v>
      </c>
    </row>
    <row r="18" spans="2:7" ht="12.75">
      <c r="B18" s="54" t="s">
        <v>15</v>
      </c>
      <c r="C18" s="49" t="s">
        <v>17</v>
      </c>
      <c r="D18" s="37"/>
      <c r="E18" s="37"/>
      <c r="F18" s="37"/>
      <c r="G18" s="20">
        <v>39894</v>
      </c>
    </row>
    <row r="19" spans="2:7" ht="12.75">
      <c r="B19" s="54"/>
      <c r="C19" s="50"/>
      <c r="D19" s="39"/>
      <c r="E19" s="39"/>
      <c r="F19" s="39">
        <v>39524</v>
      </c>
      <c r="G19" s="22">
        <f>D19+E19+F19</f>
        <v>39524</v>
      </c>
    </row>
    <row r="20" spans="2:7" ht="12.75">
      <c r="B20" s="54" t="s">
        <v>15</v>
      </c>
      <c r="C20" s="49" t="s">
        <v>18</v>
      </c>
      <c r="D20" s="37"/>
      <c r="E20" s="37"/>
      <c r="F20" s="37"/>
      <c r="G20" s="20">
        <f>902+35600</f>
        <v>36502</v>
      </c>
    </row>
    <row r="21" spans="2:7" ht="12.75">
      <c r="B21" s="54"/>
      <c r="C21" s="50"/>
      <c r="D21" s="39"/>
      <c r="E21" s="39"/>
      <c r="F21" s="39">
        <v>36343</v>
      </c>
      <c r="G21" s="22">
        <f>D21+E21+F21</f>
        <v>36343</v>
      </c>
    </row>
    <row r="22" spans="2:7" ht="12.75">
      <c r="B22" s="54" t="s">
        <v>15</v>
      </c>
      <c r="C22" s="49" t="s">
        <v>19</v>
      </c>
      <c r="D22" s="37"/>
      <c r="E22" s="37"/>
      <c r="F22" s="37"/>
      <c r="G22" s="20">
        <f>3064+6420</f>
        <v>9484</v>
      </c>
    </row>
    <row r="23" spans="2:7" ht="12.75">
      <c r="B23" s="54"/>
      <c r="C23" s="50"/>
      <c r="D23" s="39"/>
      <c r="E23" s="39"/>
      <c r="F23" s="39">
        <v>9398</v>
      </c>
      <c r="G23" s="22">
        <f>D23+E23+F23</f>
        <v>9398</v>
      </c>
    </row>
    <row r="24" spans="2:7" ht="12.75">
      <c r="B24" s="54" t="s">
        <v>15</v>
      </c>
      <c r="C24" s="49" t="s">
        <v>20</v>
      </c>
      <c r="D24" s="37"/>
      <c r="E24" s="37"/>
      <c r="F24" s="37"/>
      <c r="G24" s="20">
        <f>311+43500</f>
        <v>43811</v>
      </c>
    </row>
    <row r="25" spans="2:7" ht="12.75">
      <c r="B25" s="54"/>
      <c r="C25" s="50"/>
      <c r="D25" s="39"/>
      <c r="E25" s="39"/>
      <c r="F25" s="39">
        <v>43460.24</v>
      </c>
      <c r="G25" s="22">
        <f>D25+E25+F25</f>
        <v>43460.24</v>
      </c>
    </row>
    <row r="26" spans="2:7" ht="12.75">
      <c r="B26" s="54" t="s">
        <v>15</v>
      </c>
      <c r="C26" s="49" t="s">
        <v>21</v>
      </c>
      <c r="D26" s="37"/>
      <c r="E26" s="37"/>
      <c r="F26" s="37"/>
      <c r="G26" s="20">
        <v>5000</v>
      </c>
    </row>
    <row r="27" spans="2:7" ht="12.75">
      <c r="B27" s="54"/>
      <c r="C27" s="50"/>
      <c r="D27" s="39"/>
      <c r="E27" s="39"/>
      <c r="F27" s="39">
        <v>4909</v>
      </c>
      <c r="G27" s="22">
        <f>D27+E27+F27</f>
        <v>4909</v>
      </c>
    </row>
    <row r="28" spans="2:7" ht="12.75">
      <c r="B28" s="54"/>
      <c r="C28" s="51" t="s">
        <v>43</v>
      </c>
      <c r="D28" s="42"/>
      <c r="E28" s="42"/>
      <c r="F28" s="42"/>
      <c r="G28" s="42">
        <f>G8+G10+G12+G14+G16+G18+G20+G22+G24+G26</f>
        <v>975603.51</v>
      </c>
    </row>
    <row r="29" spans="2:7" ht="12.75">
      <c r="B29" s="54"/>
      <c r="C29" s="51" t="s">
        <v>44</v>
      </c>
      <c r="D29" s="5">
        <f>D9+D11+D13+D15+D17+D19+D21+D23+D25+D27</f>
        <v>204090.26</v>
      </c>
      <c r="E29" s="5">
        <f>E9+E11+E13+E15+E17+E19+E21+E23+E25+E27</f>
        <v>223572.68</v>
      </c>
      <c r="F29" s="5">
        <f>F9+F11+F13+F15+F17+F19+F21+F23+F25+F27</f>
        <v>544006.9500000001</v>
      </c>
      <c r="G29" s="5">
        <f>G9+G11+G13+G15+G17+G19+G21+G23+G25+G27</f>
        <v>971669.8899999999</v>
      </c>
    </row>
    <row r="30" spans="2:7" ht="12.75">
      <c r="B30" s="53">
        <v>2</v>
      </c>
      <c r="C30" s="53" t="s">
        <v>22</v>
      </c>
      <c r="D30" s="6"/>
      <c r="E30" s="6"/>
      <c r="F30" s="6"/>
      <c r="G30" s="6"/>
    </row>
    <row r="31" spans="2:7" ht="12.75">
      <c r="B31" s="54" t="s">
        <v>15</v>
      </c>
      <c r="C31" s="49" t="s">
        <v>23</v>
      </c>
      <c r="D31" s="37"/>
      <c r="E31" s="37"/>
      <c r="F31" s="37"/>
      <c r="G31" s="20">
        <f>30000+3345.67+80000+80000</f>
        <v>193345.66999999998</v>
      </c>
    </row>
    <row r="32" spans="2:7" ht="12.75">
      <c r="B32" s="54"/>
      <c r="C32" s="50"/>
      <c r="D32" s="39">
        <v>29963.96</v>
      </c>
      <c r="E32" s="39">
        <v>79980</v>
      </c>
      <c r="F32" s="39">
        <v>79980</v>
      </c>
      <c r="G32" s="22">
        <f>D32+E32+F32</f>
        <v>189923.96</v>
      </c>
    </row>
    <row r="33" spans="2:7" ht="12.75">
      <c r="B33" s="53">
        <v>3</v>
      </c>
      <c r="C33" s="53" t="s">
        <v>24</v>
      </c>
      <c r="D33" s="6"/>
      <c r="E33" s="6"/>
      <c r="F33" s="6"/>
      <c r="G33" s="6"/>
    </row>
    <row r="34" spans="2:7" ht="12.75">
      <c r="B34" s="54" t="s">
        <v>8</v>
      </c>
      <c r="C34" s="49" t="s">
        <v>12</v>
      </c>
      <c r="D34" s="37"/>
      <c r="E34" s="37"/>
      <c r="F34" s="37"/>
      <c r="G34" s="20">
        <f>202+10000</f>
        <v>10202</v>
      </c>
    </row>
    <row r="35" spans="2:7" ht="12.75">
      <c r="B35" s="54"/>
      <c r="C35" s="50"/>
      <c r="D35" s="39"/>
      <c r="E35" s="39">
        <v>9772.51</v>
      </c>
      <c r="F35" s="39"/>
      <c r="G35" s="22">
        <f>D35+E35+F35</f>
        <v>9772.51</v>
      </c>
    </row>
    <row r="36" spans="2:7" ht="12.75">
      <c r="B36" s="54" t="s">
        <v>8</v>
      </c>
      <c r="C36" s="49" t="s">
        <v>25</v>
      </c>
      <c r="D36" s="37"/>
      <c r="E36" s="37"/>
      <c r="F36" s="37"/>
      <c r="G36" s="20">
        <f>18950.41+10000</f>
        <v>28950.41</v>
      </c>
    </row>
    <row r="37" spans="2:7" ht="12.75">
      <c r="B37" s="54"/>
      <c r="C37" s="50"/>
      <c r="D37" s="39">
        <v>7811.36</v>
      </c>
      <c r="E37" s="39">
        <v>9493.8</v>
      </c>
      <c r="F37" s="39">
        <v>11307.51</v>
      </c>
      <c r="G37" s="22">
        <f>D37+E37+F37</f>
        <v>28612.67</v>
      </c>
    </row>
    <row r="38" spans="2:7" ht="12.75">
      <c r="B38" s="54" t="s">
        <v>15</v>
      </c>
      <c r="C38" s="49" t="s">
        <v>16</v>
      </c>
      <c r="D38" s="37"/>
      <c r="E38" s="37"/>
      <c r="F38" s="37"/>
      <c r="G38" s="20">
        <f>41160+22159</f>
        <v>63319</v>
      </c>
    </row>
    <row r="39" spans="2:7" ht="12.75">
      <c r="B39" s="54"/>
      <c r="C39" s="50"/>
      <c r="D39" s="39">
        <v>63186</v>
      </c>
      <c r="E39" s="39"/>
      <c r="F39" s="39"/>
      <c r="G39" s="22">
        <f>D39+E39+F39</f>
        <v>63186</v>
      </c>
    </row>
    <row r="40" spans="2:7" ht="12.75">
      <c r="B40" s="54" t="s">
        <v>15</v>
      </c>
      <c r="C40" s="49" t="s">
        <v>17</v>
      </c>
      <c r="D40" s="37"/>
      <c r="E40" s="37"/>
      <c r="F40" s="37"/>
      <c r="G40" s="20">
        <f>24590+39800.6+5170+69430</f>
        <v>138990.6</v>
      </c>
    </row>
    <row r="41" spans="2:7" ht="12.75">
      <c r="B41" s="54"/>
      <c r="C41" s="50"/>
      <c r="D41" s="39">
        <v>63543</v>
      </c>
      <c r="E41" s="39">
        <v>5862</v>
      </c>
      <c r="F41" s="39">
        <v>69487</v>
      </c>
      <c r="G41" s="22">
        <f>D41+E41+F41</f>
        <v>138892</v>
      </c>
    </row>
    <row r="42" spans="2:7" ht="12.75">
      <c r="B42" s="54" t="s">
        <v>15</v>
      </c>
      <c r="C42" s="49" t="s">
        <v>18</v>
      </c>
      <c r="D42" s="37"/>
      <c r="E42" s="37"/>
      <c r="F42" s="37"/>
      <c r="G42" s="20">
        <f>59090+5082.35+18320</f>
        <v>82492.35</v>
      </c>
    </row>
    <row r="43" spans="2:7" ht="12.75">
      <c r="B43" s="54"/>
      <c r="C43" s="50"/>
      <c r="D43" s="39">
        <v>9851.47</v>
      </c>
      <c r="E43" s="39">
        <v>72100</v>
      </c>
      <c r="F43" s="39"/>
      <c r="G43" s="22">
        <f>D43+E43+F43</f>
        <v>81951.47</v>
      </c>
    </row>
    <row r="44" spans="2:7" ht="12.75">
      <c r="B44" s="54" t="s">
        <v>15</v>
      </c>
      <c r="C44" s="49" t="s">
        <v>19</v>
      </c>
      <c r="D44" s="37"/>
      <c r="E44" s="37"/>
      <c r="F44" s="37"/>
      <c r="G44" s="20">
        <f>45410+237.29</f>
        <v>45647.29</v>
      </c>
    </row>
    <row r="45" spans="2:7" ht="12.75">
      <c r="B45" s="54"/>
      <c r="C45" s="50"/>
      <c r="D45" s="39">
        <v>45253.6</v>
      </c>
      <c r="E45" s="39"/>
      <c r="F45" s="39"/>
      <c r="G45" s="22">
        <f>D45+E45+F45</f>
        <v>45253.6</v>
      </c>
    </row>
    <row r="46" spans="2:7" ht="12.75">
      <c r="B46" s="54" t="s">
        <v>15</v>
      </c>
      <c r="C46" s="49" t="s">
        <v>20</v>
      </c>
      <c r="D46" s="37"/>
      <c r="E46" s="37"/>
      <c r="F46" s="37"/>
      <c r="G46" s="20">
        <f>101600+478.93+832800</f>
        <v>934878.9299999999</v>
      </c>
    </row>
    <row r="47" spans="2:7" ht="12.75">
      <c r="B47" s="54"/>
      <c r="C47" s="50"/>
      <c r="D47" s="39">
        <v>93792</v>
      </c>
      <c r="E47" s="39">
        <v>8277.45</v>
      </c>
      <c r="F47" s="39">
        <v>832718.88</v>
      </c>
      <c r="G47" s="22">
        <f>D47+E47+F47</f>
        <v>934788.33</v>
      </c>
    </row>
    <row r="48" spans="2:7" ht="12.75">
      <c r="B48" s="54" t="s">
        <v>15</v>
      </c>
      <c r="C48" s="49" t="s">
        <v>21</v>
      </c>
      <c r="D48" s="37"/>
      <c r="E48" s="37"/>
      <c r="F48" s="37"/>
      <c r="G48" s="20">
        <f>12320+27.65</f>
        <v>12347.65</v>
      </c>
    </row>
    <row r="49" spans="2:7" ht="12.75">
      <c r="B49" s="54"/>
      <c r="C49" s="50"/>
      <c r="D49" s="39">
        <v>12321</v>
      </c>
      <c r="E49" s="39"/>
      <c r="F49" s="39"/>
      <c r="G49" s="22">
        <f>D49+E49+F49</f>
        <v>12321</v>
      </c>
    </row>
    <row r="50" spans="2:7" ht="12.75">
      <c r="B50" s="54" t="s">
        <v>8</v>
      </c>
      <c r="C50" s="49" t="s">
        <v>26</v>
      </c>
      <c r="D50" s="37"/>
      <c r="E50" s="37"/>
      <c r="F50" s="37"/>
      <c r="G50" s="20">
        <f>1151989.69+4059280</f>
        <v>5211269.6899999995</v>
      </c>
    </row>
    <row r="51" spans="2:7" ht="12.75">
      <c r="B51" s="54"/>
      <c r="C51" s="50"/>
      <c r="D51" s="39">
        <v>854151.02</v>
      </c>
      <c r="E51" s="39">
        <v>3498121.84</v>
      </c>
      <c r="F51" s="39">
        <v>845270.55</v>
      </c>
      <c r="G51" s="22">
        <f>D51+E51+F51</f>
        <v>5197543.409999999</v>
      </c>
    </row>
    <row r="52" spans="2:7" ht="12.75">
      <c r="B52" s="54" t="s">
        <v>15</v>
      </c>
      <c r="C52" s="49" t="s">
        <v>27</v>
      </c>
      <c r="D52" s="37"/>
      <c r="E52" s="37"/>
      <c r="F52" s="37"/>
      <c r="G52" s="20">
        <f>133840+2671+303390+300000</f>
        <v>739901</v>
      </c>
    </row>
    <row r="53" spans="2:7" ht="12.75">
      <c r="B53" s="54"/>
      <c r="C53" s="50"/>
      <c r="D53" s="39">
        <v>134245</v>
      </c>
      <c r="E53" s="39">
        <v>304693</v>
      </c>
      <c r="F53" s="39">
        <v>299076</v>
      </c>
      <c r="G53" s="22">
        <f>D53+E53+F53</f>
        <v>738014</v>
      </c>
    </row>
    <row r="54" spans="2:7" ht="12.75">
      <c r="B54" s="54" t="s">
        <v>8</v>
      </c>
      <c r="C54" s="49" t="s">
        <v>28</v>
      </c>
      <c r="D54" s="37"/>
      <c r="E54" s="37"/>
      <c r="F54" s="37"/>
      <c r="G54" s="20">
        <f>150000+28008.73+150000+150000-250500</f>
        <v>227508.72999999998</v>
      </c>
    </row>
    <row r="55" spans="2:7" ht="12.75">
      <c r="B55" s="54"/>
      <c r="C55" s="50"/>
      <c r="D55" s="39">
        <v>26812.91</v>
      </c>
      <c r="E55" s="39"/>
      <c r="F55" s="39">
        <v>200616.46</v>
      </c>
      <c r="G55" s="22">
        <f>D55+E55+F55</f>
        <v>227429.37</v>
      </c>
    </row>
    <row r="56" spans="2:7" ht="12.75">
      <c r="B56" s="54" t="s">
        <v>8</v>
      </c>
      <c r="C56" s="49" t="s">
        <v>29</v>
      </c>
      <c r="D56" s="37"/>
      <c r="E56" s="37"/>
      <c r="F56" s="37"/>
      <c r="G56" s="20">
        <f>80000-80000</f>
        <v>0</v>
      </c>
    </row>
    <row r="57" spans="2:7" ht="12.75">
      <c r="B57" s="54"/>
      <c r="C57" s="50"/>
      <c r="D57" s="39"/>
      <c r="E57" s="39"/>
      <c r="F57" s="39"/>
      <c r="G57" s="22">
        <f>D57+E57+F57</f>
        <v>0</v>
      </c>
    </row>
    <row r="58" spans="2:7" ht="12.75">
      <c r="B58" s="54" t="s">
        <v>8</v>
      </c>
      <c r="C58" s="49" t="s">
        <v>30</v>
      </c>
      <c r="D58" s="37"/>
      <c r="E58" s="37"/>
      <c r="F58" s="37"/>
      <c r="G58" s="20">
        <f>56370+121125.81+192690+50480+96520</f>
        <v>517185.81</v>
      </c>
    </row>
    <row r="59" spans="2:7" ht="12.75">
      <c r="B59" s="54"/>
      <c r="C59" s="50"/>
      <c r="D59" s="39">
        <v>119769.01</v>
      </c>
      <c r="E59" s="39">
        <v>147131.71</v>
      </c>
      <c r="F59" s="39">
        <v>243341.63</v>
      </c>
      <c r="G59" s="22">
        <f>D59+E59+F59</f>
        <v>510242.35</v>
      </c>
    </row>
    <row r="60" spans="2:7" ht="12.75">
      <c r="B60" s="54" t="s">
        <v>8</v>
      </c>
      <c r="C60" s="49" t="s">
        <v>31</v>
      </c>
      <c r="D60" s="37"/>
      <c r="E60" s="37"/>
      <c r="F60" s="37"/>
      <c r="G60" s="20">
        <f>1700000+2500000+51134.45+2060420+1955000</f>
        <v>8266554.45</v>
      </c>
    </row>
    <row r="61" spans="2:7" ht="12.75">
      <c r="B61" s="54"/>
      <c r="C61" s="50"/>
      <c r="D61" s="39">
        <v>4238404.92</v>
      </c>
      <c r="E61" s="39">
        <v>543946.52</v>
      </c>
      <c r="F61" s="39">
        <v>3484017.12</v>
      </c>
      <c r="G61" s="22">
        <f>D61+E61+F61</f>
        <v>8266368.56</v>
      </c>
    </row>
    <row r="62" spans="2:7" ht="12.75">
      <c r="B62" s="54" t="s">
        <v>8</v>
      </c>
      <c r="C62" s="49" t="s">
        <v>32</v>
      </c>
      <c r="D62" s="37"/>
      <c r="E62" s="37"/>
      <c r="F62" s="37"/>
      <c r="G62" s="20">
        <f>190350+10838.4+201190+180000</f>
        <v>582378.4</v>
      </c>
    </row>
    <row r="63" spans="2:7" ht="12.75">
      <c r="B63" s="54"/>
      <c r="C63" s="50"/>
      <c r="D63" s="39">
        <v>198368.87</v>
      </c>
      <c r="E63" s="55">
        <v>187349.2</v>
      </c>
      <c r="F63" s="39">
        <v>194719.13</v>
      </c>
      <c r="G63" s="22">
        <f>D63+E63+F63</f>
        <v>580437.2</v>
      </c>
    </row>
    <row r="64" spans="2:7" ht="12.75">
      <c r="B64" s="54" t="s">
        <v>8</v>
      </c>
      <c r="C64" s="49" t="s">
        <v>14</v>
      </c>
      <c r="D64" s="37"/>
      <c r="E64" s="37"/>
      <c r="F64" s="37"/>
      <c r="G64" s="20">
        <f>335600+70250.71+400000+240000</f>
        <v>1045850.71</v>
      </c>
    </row>
    <row r="65" spans="2:7" ht="12.75">
      <c r="B65" s="54"/>
      <c r="C65" s="50"/>
      <c r="D65" s="39"/>
      <c r="E65" s="39">
        <v>400869.19</v>
      </c>
      <c r="F65" s="39">
        <v>635585.83</v>
      </c>
      <c r="G65" s="22">
        <f>D65+E65+F65</f>
        <v>1036455.02</v>
      </c>
    </row>
  </sheetData>
  <sheetProtection/>
  <mergeCells count="27">
    <mergeCell ref="C60:C61"/>
    <mergeCell ref="C62:C63"/>
    <mergeCell ref="C64:C65"/>
    <mergeCell ref="C48:C49"/>
    <mergeCell ref="C50:C51"/>
    <mergeCell ref="C52:C53"/>
    <mergeCell ref="C54:C55"/>
    <mergeCell ref="C56:C57"/>
    <mergeCell ref="C58:C59"/>
    <mergeCell ref="C36:C37"/>
    <mergeCell ref="C38:C39"/>
    <mergeCell ref="C40:C41"/>
    <mergeCell ref="C42:C43"/>
    <mergeCell ref="C44:C45"/>
    <mergeCell ref="C46:C47"/>
    <mergeCell ref="C20:C21"/>
    <mergeCell ref="C22:C23"/>
    <mergeCell ref="C24:C25"/>
    <mergeCell ref="C26:C27"/>
    <mergeCell ref="C31:C32"/>
    <mergeCell ref="C34:C35"/>
    <mergeCell ref="C8:C9"/>
    <mergeCell ref="C10:C11"/>
    <mergeCell ref="C12:C13"/>
    <mergeCell ref="C14:C15"/>
    <mergeCell ref="C16:C17"/>
    <mergeCell ref="C18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iustina.micu</dc:creator>
  <cp:keywords/>
  <dc:description/>
  <cp:lastModifiedBy>Antonela Anisoara MATEI</cp:lastModifiedBy>
  <cp:lastPrinted>2018-11-21T07:32:06Z</cp:lastPrinted>
  <dcterms:created xsi:type="dcterms:W3CDTF">2014-11-14T09:03:01Z</dcterms:created>
  <dcterms:modified xsi:type="dcterms:W3CDTF">2024-01-26T11:42:43Z</dcterms:modified>
  <cp:category/>
  <cp:version/>
  <cp:contentType/>
  <cp:contentStatus/>
</cp:coreProperties>
</file>